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T:\.Templates &amp; Documents\.OTL Procedures\Templates and Samples\"/>
    </mc:Choice>
  </mc:AlternateContent>
  <xr:revisionPtr revIDLastSave="0" documentId="13_ncr:1_{8D20483E-D16F-4C65-A627-9BA92A862EB6}" xr6:coauthVersionLast="47" xr6:coauthVersionMax="47" xr10:uidLastSave="{00000000-0000-0000-0000-000000000000}"/>
  <bookViews>
    <workbookView xWindow="-108" yWindow="-108" windowWidth="23256" windowHeight="12456" xr2:uid="{00000000-000D-0000-FFFF-FFFF00000000}"/>
  </bookViews>
  <sheets>
    <sheet name="Consolidated Summary" sheetId="6" r:id="rId1"/>
    <sheet name="Depreciation " sheetId="5" r:id="rId2"/>
    <sheet name="P&amp;I" sheetId="9" r:id="rId3"/>
    <sheet name="Reserve-Components" sheetId="14" state="hidden" r:id="rId4"/>
    <sheet name="Reserve-Facility" sheetId="4" r:id="rId5"/>
    <sheet name="Rent-O&amp;M " sheetId="7" r:id="rId6"/>
    <sheet name="BLS Data-Midwest" sheetId="11" r:id="rId7"/>
    <sheet name="BLS Data-Northeast" sheetId="12" r:id="rId8"/>
    <sheet name="BLS Data-South" sheetId="13" r:id="rId9"/>
    <sheet name="BLS Data-West" sheetId="10" r:id="rId10"/>
  </sheets>
  <definedNames>
    <definedName name="_xlnm.Print_Area" localSheetId="0">'Consolidated Summary'!$A$1:$H$198</definedName>
    <definedName name="_xlnm.Print_Area" localSheetId="1">'Depreciation '!$A$1:$V$56</definedName>
    <definedName name="_xlnm.Print_Area" localSheetId="2">'P&amp;I'!$A$1:$I$44</definedName>
    <definedName name="_xlnm.Print_Area" localSheetId="5">'Rent-O&amp;M '!$A$1:$F$91</definedName>
    <definedName name="_xlnm.Print_Area" localSheetId="3">'Reserve-Components'!$A$1:$Q$104</definedName>
    <definedName name="_xlnm.Print_Area" localSheetId="4">'Reserve-Facility'!$A$1:$J$28</definedName>
    <definedName name="_xlnm.Print_Titles" localSheetId="3">'Reserve-Components'!$1:$8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3" i="10" l="1"/>
  <c r="K23" i="13"/>
  <c r="K23" i="12"/>
  <c r="K23" i="11"/>
  <c r="B102" i="6"/>
  <c r="E102" i="6" s="1"/>
  <c r="B101" i="6"/>
  <c r="E101" i="6" s="1"/>
  <c r="B100" i="6"/>
  <c r="E100" i="6" s="1"/>
  <c r="B99" i="6"/>
  <c r="E99" i="6" s="1"/>
  <c r="B98" i="6"/>
  <c r="E98" i="6" s="1"/>
  <c r="B97" i="6"/>
  <c r="E97" i="6" s="1"/>
  <c r="B96" i="6"/>
  <c r="E96" i="6" s="1"/>
  <c r="B95" i="6"/>
  <c r="E95" i="6" s="1"/>
  <c r="B94" i="6"/>
  <c r="E94" i="6" s="1"/>
  <c r="B93" i="6"/>
  <c r="E93" i="6" s="1"/>
  <c r="B92" i="6"/>
  <c r="E92" i="6" s="1"/>
  <c r="B91" i="6"/>
  <c r="E91" i="6" s="1"/>
  <c r="B90" i="6"/>
  <c r="E90" i="6" s="1"/>
  <c r="B89" i="6"/>
  <c r="E89" i="6" s="1"/>
  <c r="B88" i="6"/>
  <c r="E88" i="6" s="1"/>
  <c r="B87" i="6"/>
  <c r="E87" i="6" s="1"/>
  <c r="B86" i="6"/>
  <c r="E86" i="6" s="1"/>
  <c r="B85" i="6"/>
  <c r="E85" i="6" s="1"/>
  <c r="B84" i="6"/>
  <c r="E84" i="6" s="1"/>
  <c r="B83" i="6"/>
  <c r="E83" i="6" s="1"/>
  <c r="B82" i="6"/>
  <c r="E82" i="6" s="1"/>
  <c r="B81" i="6"/>
  <c r="E81" i="6" s="1"/>
  <c r="B79" i="6"/>
  <c r="E79" i="6" s="1"/>
  <c r="B78" i="6"/>
  <c r="E78" i="6" s="1"/>
  <c r="B77" i="6"/>
  <c r="E77" i="6" s="1"/>
  <c r="B76" i="6"/>
  <c r="E76" i="6" s="1"/>
  <c r="B75" i="6"/>
  <c r="E75" i="6" s="1"/>
  <c r="B74" i="6"/>
  <c r="E74" i="6" s="1"/>
  <c r="B72" i="6"/>
  <c r="E72" i="6" s="1"/>
  <c r="B71" i="6"/>
  <c r="E71" i="6" s="1"/>
  <c r="B70" i="6"/>
  <c r="E70" i="6" s="1"/>
  <c r="B69" i="6"/>
  <c r="E69" i="6" s="1"/>
  <c r="B68" i="6"/>
  <c r="E68" i="6" s="1"/>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B26" i="6"/>
  <c r="D103" i="6"/>
  <c r="C103" i="6"/>
  <c r="F102" i="6"/>
  <c r="F101" i="6"/>
  <c r="F100" i="6"/>
  <c r="F99" i="6"/>
  <c r="F98" i="6"/>
  <c r="F97" i="6"/>
  <c r="F96" i="6"/>
  <c r="F95" i="6"/>
  <c r="F94" i="6"/>
  <c r="F93" i="6"/>
  <c r="F92" i="6"/>
  <c r="F91" i="6"/>
  <c r="F90" i="6"/>
  <c r="F89" i="6"/>
  <c r="F88" i="6"/>
  <c r="F87" i="6"/>
  <c r="F86" i="6"/>
  <c r="F85" i="6"/>
  <c r="F84" i="6"/>
  <c r="F83" i="6"/>
  <c r="F82" i="6"/>
  <c r="F81" i="6"/>
  <c r="F80" i="6"/>
  <c r="B80" i="6"/>
  <c r="E80" i="6" s="1"/>
  <c r="F79" i="6"/>
  <c r="F78" i="6"/>
  <c r="F77" i="6"/>
  <c r="F76" i="6"/>
  <c r="F75" i="6"/>
  <c r="F74" i="6"/>
  <c r="F72" i="6"/>
  <c r="F71" i="6"/>
  <c r="F70" i="6"/>
  <c r="F69" i="6"/>
  <c r="F68" i="6"/>
  <c r="C11" i="7"/>
  <c r="H43" i="9"/>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C55" i="5"/>
  <c r="C54" i="5"/>
  <c r="C53" i="5"/>
  <c r="C52" i="5"/>
  <c r="C51" i="5"/>
  <c r="C50" i="5"/>
  <c r="C49" i="5"/>
  <c r="C48" i="5"/>
  <c r="C47" i="5"/>
  <c r="C46" i="5"/>
  <c r="C45" i="5"/>
  <c r="C44" i="5"/>
  <c r="C43" i="5"/>
  <c r="C42" i="5"/>
  <c r="C41" i="5"/>
  <c r="C40" i="5"/>
  <c r="C39" i="5"/>
  <c r="C38" i="5"/>
  <c r="C37" i="5"/>
  <c r="C36" i="5"/>
  <c r="C35" i="5"/>
  <c r="C34" i="5"/>
  <c r="C33" i="5"/>
  <c r="C32" i="5"/>
  <c r="C31" i="5"/>
  <c r="C30" i="5"/>
  <c r="C29" i="5"/>
  <c r="C28" i="5"/>
  <c r="C27" i="5"/>
  <c r="C26" i="5"/>
  <c r="C25" i="5"/>
  <c r="C24" i="5"/>
  <c r="C23" i="5"/>
  <c r="C22" i="5"/>
  <c r="C21" i="5"/>
  <c r="C20" i="5"/>
  <c r="C19" i="5"/>
  <c r="C18" i="5"/>
  <c r="C17" i="5"/>
  <c r="C16" i="5"/>
  <c r="F195" i="6"/>
  <c r="F194" i="6"/>
  <c r="F193" i="6"/>
  <c r="F192" i="6"/>
  <c r="F191" i="6"/>
  <c r="F190" i="6"/>
  <c r="F189" i="6"/>
  <c r="F188" i="6"/>
  <c r="F187" i="6"/>
  <c r="F186" i="6"/>
  <c r="F185" i="6"/>
  <c r="F184" i="6"/>
  <c r="F183" i="6"/>
  <c r="F182" i="6"/>
  <c r="F181" i="6"/>
  <c r="F180" i="6"/>
  <c r="F179" i="6"/>
  <c r="F178" i="6"/>
  <c r="F177" i="6"/>
  <c r="F176" i="6"/>
  <c r="F175" i="6"/>
  <c r="F174" i="6"/>
  <c r="F173" i="6"/>
  <c r="F172" i="6"/>
  <c r="F171" i="6"/>
  <c r="F170" i="6"/>
  <c r="F169" i="6"/>
  <c r="F168" i="6"/>
  <c r="F167" i="6"/>
  <c r="F165" i="6"/>
  <c r="F164" i="6"/>
  <c r="F163" i="6"/>
  <c r="F162" i="6"/>
  <c r="F161" i="6"/>
  <c r="F144" i="6"/>
  <c r="F143" i="6"/>
  <c r="F142" i="6"/>
  <c r="F141" i="6"/>
  <c r="F140" i="6"/>
  <c r="F139" i="6"/>
  <c r="F136" i="6"/>
  <c r="F135" i="6"/>
  <c r="F134" i="6"/>
  <c r="F133" i="6"/>
  <c r="F132" i="6"/>
  <c r="F131" i="6"/>
  <c r="F130" i="6"/>
  <c r="F129" i="6"/>
  <c r="F128" i="6"/>
  <c r="F127" i="6"/>
  <c r="F126" i="6"/>
  <c r="F125" i="6"/>
  <c r="F124" i="6"/>
  <c r="F123" i="6"/>
  <c r="F122" i="6"/>
  <c r="F121" i="6"/>
  <c r="F120" i="6"/>
  <c r="F119" i="6"/>
  <c r="F118" i="6"/>
  <c r="F117" i="6"/>
  <c r="F116" i="6"/>
  <c r="F115" i="6"/>
  <c r="F114" i="6"/>
  <c r="F113" i="6"/>
  <c r="F112" i="6"/>
  <c r="F111" i="6"/>
  <c r="F110" i="6"/>
  <c r="B12" i="9"/>
  <c r="E14" i="9" s="1"/>
  <c r="B43" i="9"/>
  <c r="C43" i="9" s="1"/>
  <c r="D43" i="9" s="1"/>
  <c r="B42" i="9"/>
  <c r="C42" i="9" s="1"/>
  <c r="B41" i="9"/>
  <c r="C41" i="9" s="1"/>
  <c r="D41" i="9" s="1"/>
  <c r="B40" i="9"/>
  <c r="C40" i="9" s="1"/>
  <c r="B39" i="9"/>
  <c r="C39" i="9" s="1"/>
  <c r="B38" i="9"/>
  <c r="C38" i="9" s="1"/>
  <c r="D38" i="9" s="1"/>
  <c r="B37" i="9"/>
  <c r="C37" i="9" s="1"/>
  <c r="B36" i="9"/>
  <c r="C36" i="9" s="1"/>
  <c r="D36" i="9" s="1"/>
  <c r="B35" i="9"/>
  <c r="C35" i="9" s="1"/>
  <c r="D35" i="9" s="1"/>
  <c r="B34" i="9"/>
  <c r="C34" i="9" s="1"/>
  <c r="B33" i="9"/>
  <c r="C33" i="9" s="1"/>
  <c r="B32" i="9"/>
  <c r="C32" i="9" s="1"/>
  <c r="D32" i="9" s="1"/>
  <c r="B31" i="9"/>
  <c r="C31" i="9" s="1"/>
  <c r="D31" i="9" s="1"/>
  <c r="B30" i="9"/>
  <c r="C30" i="9" s="1"/>
  <c r="D30" i="9" s="1"/>
  <c r="B29" i="9"/>
  <c r="C29" i="9" s="1"/>
  <c r="D29" i="9" s="1"/>
  <c r="M16" i="14"/>
  <c r="M17" i="14" s="1"/>
  <c r="M18" i="14" s="1"/>
  <c r="M19" i="14" s="1"/>
  <c r="M20" i="14" s="1"/>
  <c r="M21" i="14" s="1"/>
  <c r="M22" i="14" s="1"/>
  <c r="M23" i="14" s="1"/>
  <c r="M24" i="14" s="1"/>
  <c r="M25" i="14" s="1"/>
  <c r="M26" i="14" s="1"/>
  <c r="M27" i="14" s="1"/>
  <c r="M28" i="14" s="1"/>
  <c r="M29" i="14" s="1"/>
  <c r="M30" i="14" s="1"/>
  <c r="M31" i="14" s="1"/>
  <c r="M32" i="14" s="1"/>
  <c r="M33" i="14" s="1"/>
  <c r="M34" i="14" s="1"/>
  <c r="M35" i="14" s="1"/>
  <c r="M36" i="14" s="1"/>
  <c r="M37" i="14" s="1"/>
  <c r="M38" i="14" s="1"/>
  <c r="M39" i="14" s="1"/>
  <c r="M40" i="14" s="1"/>
  <c r="M41" i="14" s="1"/>
  <c r="M42" i="14" s="1"/>
  <c r="M43" i="14" s="1"/>
  <c r="M44" i="14" s="1"/>
  <c r="M45" i="14" s="1"/>
  <c r="M46" i="14" s="1"/>
  <c r="M47" i="14" s="1"/>
  <c r="M48" i="14" s="1"/>
  <c r="M49" i="14" s="1"/>
  <c r="M50" i="14" s="1"/>
  <c r="M51" i="14" s="1"/>
  <c r="M52" i="14" s="1"/>
  <c r="M53" i="14" s="1"/>
  <c r="H16" i="14"/>
  <c r="H17" i="14" s="1"/>
  <c r="H18" i="14" s="1"/>
  <c r="H19" i="14" s="1"/>
  <c r="H20" i="14" s="1"/>
  <c r="H21" i="14" s="1"/>
  <c r="H22" i="14" s="1"/>
  <c r="H23" i="14" s="1"/>
  <c r="H24" i="14" s="1"/>
  <c r="H25" i="14" s="1"/>
  <c r="H26" i="14" s="1"/>
  <c r="H27" i="14" s="1"/>
  <c r="H28" i="14" s="1"/>
  <c r="H29" i="14" s="1"/>
  <c r="H30" i="14" s="1"/>
  <c r="H31" i="14" s="1"/>
  <c r="H32" i="14" s="1"/>
  <c r="H33" i="14" s="1"/>
  <c r="H34" i="14" s="1"/>
  <c r="H35" i="14" s="1"/>
  <c r="H36" i="14" s="1"/>
  <c r="H37" i="14" s="1"/>
  <c r="H38" i="14" s="1"/>
  <c r="H39" i="14" s="1"/>
  <c r="H40" i="14" s="1"/>
  <c r="H41" i="14" s="1"/>
  <c r="H42" i="14" s="1"/>
  <c r="H43" i="14" s="1"/>
  <c r="H44" i="14" s="1"/>
  <c r="H45" i="14" s="1"/>
  <c r="H46" i="14" s="1"/>
  <c r="H47" i="14" s="1"/>
  <c r="H48" i="14" s="1"/>
  <c r="H49" i="14" s="1"/>
  <c r="H50" i="14" s="1"/>
  <c r="H51" i="14" s="1"/>
  <c r="H52" i="14" s="1"/>
  <c r="H53" i="14" s="1"/>
  <c r="D16" i="4"/>
  <c r="D17" i="4" s="1"/>
  <c r="D18" i="4" s="1"/>
  <c r="D19" i="4" s="1"/>
  <c r="D20" i="4" s="1"/>
  <c r="D21" i="4" s="1"/>
  <c r="D22" i="4" s="1"/>
  <c r="D23" i="4" s="1"/>
  <c r="D24" i="4" s="1"/>
  <c r="D25" i="4" s="1"/>
  <c r="C17" i="4"/>
  <c r="C18" i="4" s="1"/>
  <c r="C19" i="4" s="1"/>
  <c r="C20" i="4" s="1"/>
  <c r="C21" i="4" s="1"/>
  <c r="C22" i="4" s="1"/>
  <c r="C23" i="4" s="1"/>
  <c r="C24" i="4" s="1"/>
  <c r="C25" i="4" s="1"/>
  <c r="C10" i="4"/>
  <c r="E16" i="4" s="1"/>
  <c r="M64" i="14"/>
  <c r="M65" i="14" s="1"/>
  <c r="M66" i="14" s="1"/>
  <c r="M67" i="14" s="1"/>
  <c r="M68" i="14" s="1"/>
  <c r="M69" i="14" s="1"/>
  <c r="M70" i="14" s="1"/>
  <c r="M71" i="14" s="1"/>
  <c r="M72" i="14" s="1"/>
  <c r="M73" i="14" s="1"/>
  <c r="M74" i="14" s="1"/>
  <c r="M75" i="14" s="1"/>
  <c r="M76" i="14" s="1"/>
  <c r="M77" i="14" s="1"/>
  <c r="M78" i="14" s="1"/>
  <c r="M79" i="14" s="1"/>
  <c r="M80" i="14" s="1"/>
  <c r="M81" i="14" s="1"/>
  <c r="M82" i="14" s="1"/>
  <c r="M83" i="14" s="1"/>
  <c r="M84" i="14" s="1"/>
  <c r="M85" i="14" s="1"/>
  <c r="M86" i="14" s="1"/>
  <c r="M87" i="14" s="1"/>
  <c r="M88" i="14" s="1"/>
  <c r="M89" i="14" s="1"/>
  <c r="M90" i="14" s="1"/>
  <c r="M91" i="14" s="1"/>
  <c r="M92" i="14" s="1"/>
  <c r="M93" i="14" s="1"/>
  <c r="M94" i="14" s="1"/>
  <c r="M95" i="14" s="1"/>
  <c r="M96" i="14" s="1"/>
  <c r="M97" i="14" s="1"/>
  <c r="M98" i="14" s="1"/>
  <c r="M99" i="14" s="1"/>
  <c r="M100" i="14" s="1"/>
  <c r="M101" i="14" s="1"/>
  <c r="H64" i="14"/>
  <c r="H65" i="14" s="1"/>
  <c r="H66" i="14" s="1"/>
  <c r="H67" i="14" s="1"/>
  <c r="H68" i="14" s="1"/>
  <c r="H69" i="14" s="1"/>
  <c r="H70" i="14" s="1"/>
  <c r="H71" i="14" s="1"/>
  <c r="H72" i="14" s="1"/>
  <c r="H73" i="14" s="1"/>
  <c r="H74" i="14" s="1"/>
  <c r="H75" i="14" s="1"/>
  <c r="H76" i="14" s="1"/>
  <c r="H77" i="14" s="1"/>
  <c r="H78" i="14" s="1"/>
  <c r="H79" i="14" s="1"/>
  <c r="H80" i="14" s="1"/>
  <c r="H81" i="14" s="1"/>
  <c r="H82" i="14" s="1"/>
  <c r="H83" i="14" s="1"/>
  <c r="H84" i="14" s="1"/>
  <c r="H85" i="14" s="1"/>
  <c r="H86" i="14" s="1"/>
  <c r="H87" i="14" s="1"/>
  <c r="H88" i="14" s="1"/>
  <c r="H89" i="14" s="1"/>
  <c r="H90" i="14" s="1"/>
  <c r="H91" i="14" s="1"/>
  <c r="H92" i="14" s="1"/>
  <c r="H93" i="14" s="1"/>
  <c r="H94" i="14" s="1"/>
  <c r="H95" i="14" s="1"/>
  <c r="H96" i="14" s="1"/>
  <c r="H97" i="14" s="1"/>
  <c r="H98" i="14" s="1"/>
  <c r="H99" i="14" s="1"/>
  <c r="H100" i="14" s="1"/>
  <c r="H101" i="14" s="1"/>
  <c r="C64" i="14"/>
  <c r="E64" i="14" s="1"/>
  <c r="F64" i="14" s="1"/>
  <c r="C6" i="14"/>
  <c r="O63" i="14"/>
  <c r="N63" i="14"/>
  <c r="J63" i="14"/>
  <c r="I63" i="14"/>
  <c r="E63" i="14"/>
  <c r="F63" i="14" s="1"/>
  <c r="D63" i="14"/>
  <c r="O15" i="14"/>
  <c r="P15" i="14" s="1"/>
  <c r="N15" i="14"/>
  <c r="J15" i="14"/>
  <c r="K15" i="14" s="1"/>
  <c r="I15" i="14"/>
  <c r="E15" i="14"/>
  <c r="F15" i="14" s="1"/>
  <c r="D15" i="14"/>
  <c r="C16" i="14"/>
  <c r="C5" i="14"/>
  <c r="C4" i="14"/>
  <c r="C3" i="14"/>
  <c r="G75" i="6" l="1"/>
  <c r="G102" i="6"/>
  <c r="G71" i="6"/>
  <c r="G93" i="6"/>
  <c r="G89" i="6"/>
  <c r="G101" i="6"/>
  <c r="G72" i="6"/>
  <c r="G78" i="6"/>
  <c r="G96" i="6"/>
  <c r="G83" i="6"/>
  <c r="G70" i="6"/>
  <c r="G88" i="6"/>
  <c r="G68" i="6"/>
  <c r="G95" i="6"/>
  <c r="G87" i="6"/>
  <c r="G92" i="6"/>
  <c r="G81" i="6"/>
  <c r="G91" i="6"/>
  <c r="G77" i="6"/>
  <c r="G94" i="6"/>
  <c r="G79" i="6"/>
  <c r="G82" i="6"/>
  <c r="G98" i="6"/>
  <c r="G85" i="6"/>
  <c r="G99" i="6"/>
  <c r="G84" i="6"/>
  <c r="G100" i="6"/>
  <c r="G76" i="6"/>
  <c r="G69" i="6"/>
  <c r="G86" i="6"/>
  <c r="G80" i="6"/>
  <c r="G74" i="6"/>
  <c r="G90" i="6"/>
  <c r="G97" i="6"/>
  <c r="D37" i="9"/>
  <c r="D40" i="9"/>
  <c r="D42" i="9"/>
  <c r="D33" i="9"/>
  <c r="D34" i="9"/>
  <c r="D39" i="9"/>
  <c r="F16" i="4"/>
  <c r="E17" i="4"/>
  <c r="O64" i="14"/>
  <c r="J64" i="14"/>
  <c r="C65" i="14"/>
  <c r="C66" i="14" s="1"/>
  <c r="C67" i="14" s="1"/>
  <c r="C68" i="14" s="1"/>
  <c r="C69" i="14" s="1"/>
  <c r="C70" i="14" s="1"/>
  <c r="C71" i="14" s="1"/>
  <c r="C72" i="14" s="1"/>
  <c r="C73" i="14" s="1"/>
  <c r="C74" i="14" s="1"/>
  <c r="C75" i="14" s="1"/>
  <c r="C76" i="14" s="1"/>
  <c r="C77" i="14" s="1"/>
  <c r="C78" i="14" s="1"/>
  <c r="C79" i="14" s="1"/>
  <c r="C80" i="14" s="1"/>
  <c r="C81" i="14" s="1"/>
  <c r="C82" i="14" s="1"/>
  <c r="C83" i="14" s="1"/>
  <c r="C84" i="14" s="1"/>
  <c r="C85" i="14" s="1"/>
  <c r="C86" i="14" s="1"/>
  <c r="C87" i="14" s="1"/>
  <c r="C88" i="14" s="1"/>
  <c r="C89" i="14" s="1"/>
  <c r="C90" i="14" s="1"/>
  <c r="C91" i="14" s="1"/>
  <c r="C92" i="14" s="1"/>
  <c r="C93" i="14" s="1"/>
  <c r="C94" i="14" s="1"/>
  <c r="C95" i="14" s="1"/>
  <c r="C96" i="14" s="1"/>
  <c r="C97" i="14" s="1"/>
  <c r="C98" i="14" s="1"/>
  <c r="C99" i="14" s="1"/>
  <c r="C100" i="14" s="1"/>
  <c r="C101" i="14" s="1"/>
  <c r="K63" i="14"/>
  <c r="P63" i="14"/>
  <c r="D64" i="14"/>
  <c r="I64" i="14"/>
  <c r="N64" i="14"/>
  <c r="O16" i="14"/>
  <c r="P16" i="14" s="1"/>
  <c r="J16" i="14"/>
  <c r="K16" i="14" s="1"/>
  <c r="N16" i="14"/>
  <c r="I16" i="14"/>
  <c r="E16" i="14"/>
  <c r="F16" i="14" s="1"/>
  <c r="D16" i="14"/>
  <c r="C17" i="14"/>
  <c r="E18" i="4" l="1"/>
  <c r="E19" i="4" s="1"/>
  <c r="E20" i="4" s="1"/>
  <c r="E21" i="4" s="1"/>
  <c r="E22" i="4" s="1"/>
  <c r="E23" i="4" s="1"/>
  <c r="E24" i="4" s="1"/>
  <c r="E25" i="4" s="1"/>
  <c r="F17" i="4"/>
  <c r="O17" i="14"/>
  <c r="P17" i="14" s="1"/>
  <c r="P64" i="14"/>
  <c r="K64" i="14"/>
  <c r="K65" i="14" s="1"/>
  <c r="J17" i="14"/>
  <c r="K17" i="14" s="1"/>
  <c r="N17" i="14"/>
  <c r="I17" i="14"/>
  <c r="J65" i="14"/>
  <c r="I65" i="14"/>
  <c r="E65" i="14"/>
  <c r="F65" i="14" s="1"/>
  <c r="D65" i="14"/>
  <c r="O65" i="14"/>
  <c r="N65" i="14"/>
  <c r="E17" i="14"/>
  <c r="F17" i="14" s="1"/>
  <c r="C18" i="14"/>
  <c r="C19" i="14" s="1"/>
  <c r="C20" i="14" s="1"/>
  <c r="C21" i="14" s="1"/>
  <c r="C22" i="14" s="1"/>
  <c r="C23" i="14" s="1"/>
  <c r="C24" i="14" s="1"/>
  <c r="C25" i="14" s="1"/>
  <c r="C26" i="14" s="1"/>
  <c r="C27" i="14" s="1"/>
  <c r="C28" i="14" s="1"/>
  <c r="C29" i="14" s="1"/>
  <c r="C30" i="14" s="1"/>
  <c r="C31" i="14" s="1"/>
  <c r="C32" i="14" s="1"/>
  <c r="C33" i="14" s="1"/>
  <c r="C34" i="14" s="1"/>
  <c r="C35" i="14" s="1"/>
  <c r="C36" i="14" s="1"/>
  <c r="C37" i="14" s="1"/>
  <c r="C38" i="14" s="1"/>
  <c r="C39" i="14" s="1"/>
  <c r="C40" i="14" s="1"/>
  <c r="C41" i="14" s="1"/>
  <c r="C42" i="14" s="1"/>
  <c r="C43" i="14" s="1"/>
  <c r="C44" i="14" s="1"/>
  <c r="C45" i="14" s="1"/>
  <c r="D17" i="14"/>
  <c r="E26" i="4" l="1"/>
  <c r="F18" i="4"/>
  <c r="F19" i="4" s="1"/>
  <c r="F20" i="4" s="1"/>
  <c r="F21" i="4" s="1"/>
  <c r="F22" i="4" s="1"/>
  <c r="F23" i="4" s="1"/>
  <c r="F24" i="4" s="1"/>
  <c r="F25" i="4" s="1"/>
  <c r="O18" i="14"/>
  <c r="P18" i="14" s="1"/>
  <c r="P65" i="14"/>
  <c r="J18" i="14"/>
  <c r="K18" i="14" s="1"/>
  <c r="N18" i="14"/>
  <c r="J66" i="14"/>
  <c r="K66" i="14" s="1"/>
  <c r="I66" i="14"/>
  <c r="O66" i="14"/>
  <c r="N66" i="14"/>
  <c r="E66" i="14"/>
  <c r="F66" i="14" s="1"/>
  <c r="D66" i="14"/>
  <c r="I18" i="14"/>
  <c r="D18" i="14"/>
  <c r="E18" i="14"/>
  <c r="F18" i="14" s="1"/>
  <c r="C46" i="14"/>
  <c r="N19" i="14" l="1"/>
  <c r="N20" i="14" s="1"/>
  <c r="O19" i="14"/>
  <c r="P19" i="14" s="1"/>
  <c r="P66" i="14"/>
  <c r="I19" i="14"/>
  <c r="I20" i="14" s="1"/>
  <c r="J19" i="14"/>
  <c r="K19" i="14" s="1"/>
  <c r="O67" i="14"/>
  <c r="N67" i="14"/>
  <c r="J67" i="14"/>
  <c r="K67" i="14" s="1"/>
  <c r="I67" i="14"/>
  <c r="E67" i="14"/>
  <c r="F67" i="14" s="1"/>
  <c r="D67" i="14"/>
  <c r="E19" i="14"/>
  <c r="E20" i="14" s="1"/>
  <c r="E21" i="14" s="1"/>
  <c r="E22" i="14" s="1"/>
  <c r="E23" i="14" s="1"/>
  <c r="E24" i="14" s="1"/>
  <c r="E25" i="14" s="1"/>
  <c r="E26" i="14" s="1"/>
  <c r="E27" i="14" s="1"/>
  <c r="E28" i="14" s="1"/>
  <c r="E29" i="14" s="1"/>
  <c r="E30" i="14" s="1"/>
  <c r="E31" i="14" s="1"/>
  <c r="E32" i="14" s="1"/>
  <c r="E33" i="14" s="1"/>
  <c r="E34" i="14" s="1"/>
  <c r="E35" i="14" s="1"/>
  <c r="E36" i="14" s="1"/>
  <c r="E37" i="14" s="1"/>
  <c r="E38" i="14" s="1"/>
  <c r="E39" i="14" s="1"/>
  <c r="E40" i="14" s="1"/>
  <c r="E41" i="14" s="1"/>
  <c r="E42" i="14" s="1"/>
  <c r="E43" i="14" s="1"/>
  <c r="E44" i="14" s="1"/>
  <c r="E45" i="14" s="1"/>
  <c r="E46" i="14" s="1"/>
  <c r="D19" i="14"/>
  <c r="C47" i="14"/>
  <c r="E60" i="6"/>
  <c r="E59" i="6"/>
  <c r="E58" i="6"/>
  <c r="E57" i="6"/>
  <c r="E56" i="6"/>
  <c r="E55" i="6"/>
  <c r="E54" i="6"/>
  <c r="E53" i="6"/>
  <c r="E52" i="6"/>
  <c r="E51" i="6"/>
  <c r="E50" i="6"/>
  <c r="E49" i="6"/>
  <c r="E48" i="6"/>
  <c r="E47" i="6"/>
  <c r="E46" i="6"/>
  <c r="E45" i="6"/>
  <c r="E44" i="6"/>
  <c r="E43" i="6"/>
  <c r="E42" i="6"/>
  <c r="E41" i="6"/>
  <c r="E40" i="6"/>
  <c r="E39" i="6"/>
  <c r="E38" i="6"/>
  <c r="E37" i="6"/>
  <c r="E36" i="6"/>
  <c r="E35" i="6"/>
  <c r="E34" i="6"/>
  <c r="E33" i="6"/>
  <c r="E32" i="6"/>
  <c r="E30" i="6"/>
  <c r="E29" i="6"/>
  <c r="E28" i="6"/>
  <c r="E27" i="6"/>
  <c r="E26" i="6"/>
  <c r="D61" i="6"/>
  <c r="C61" i="6"/>
  <c r="F60" i="6"/>
  <c r="F59" i="6"/>
  <c r="F58" i="6"/>
  <c r="F57" i="6"/>
  <c r="F56" i="6"/>
  <c r="F55" i="6"/>
  <c r="F54" i="6"/>
  <c r="F53" i="6"/>
  <c r="F52" i="6"/>
  <c r="F51" i="6"/>
  <c r="F50" i="6"/>
  <c r="F49" i="6"/>
  <c r="F48" i="6"/>
  <c r="F47" i="6"/>
  <c r="F46" i="6"/>
  <c r="F45" i="6"/>
  <c r="F44" i="6"/>
  <c r="F43" i="6"/>
  <c r="F42" i="6"/>
  <c r="F41" i="6"/>
  <c r="F40" i="6"/>
  <c r="F39" i="6"/>
  <c r="F38" i="6"/>
  <c r="F37" i="6"/>
  <c r="F36" i="6"/>
  <c r="F35" i="6"/>
  <c r="F34" i="6"/>
  <c r="F33" i="6"/>
  <c r="F32" i="6"/>
  <c r="F30" i="6"/>
  <c r="F29" i="6"/>
  <c r="F28" i="6"/>
  <c r="F27" i="6"/>
  <c r="F26" i="6"/>
  <c r="D145" i="6"/>
  <c r="C145" i="6"/>
  <c r="E144" i="6"/>
  <c r="E143" i="6"/>
  <c r="E142" i="6"/>
  <c r="E141" i="6"/>
  <c r="E140" i="6"/>
  <c r="E139" i="6"/>
  <c r="E138" i="6"/>
  <c r="F138" i="6" s="1"/>
  <c r="E137" i="6"/>
  <c r="F137" i="6" s="1"/>
  <c r="E136" i="6"/>
  <c r="E135" i="6"/>
  <c r="E134" i="6"/>
  <c r="E133" i="6"/>
  <c r="E132" i="6"/>
  <c r="E131" i="6"/>
  <c r="E130" i="6"/>
  <c r="E129" i="6"/>
  <c r="E128" i="6"/>
  <c r="E127" i="6"/>
  <c r="E126" i="6"/>
  <c r="E125" i="6"/>
  <c r="E124" i="6"/>
  <c r="E123" i="6"/>
  <c r="E122" i="6"/>
  <c r="E121" i="6"/>
  <c r="E120" i="6"/>
  <c r="E119" i="6"/>
  <c r="E118" i="6"/>
  <c r="E117" i="6"/>
  <c r="E116" i="6"/>
  <c r="E115" i="6"/>
  <c r="E114" i="6"/>
  <c r="E113" i="6"/>
  <c r="E112" i="6"/>
  <c r="E111" i="6"/>
  <c r="E110" i="6"/>
  <c r="E109" i="6"/>
  <c r="B7" i="5"/>
  <c r="C6" i="4"/>
  <c r="B9" i="9"/>
  <c r="C18" i="6"/>
  <c r="B8" i="6" a="1"/>
  <c r="C12" i="7" l="1"/>
  <c r="B25" i="6" s="1"/>
  <c r="E145" i="6"/>
  <c r="F109" i="6"/>
  <c r="G112" i="6"/>
  <c r="O20" i="14"/>
  <c r="O21" i="14" s="1"/>
  <c r="P67" i="14"/>
  <c r="D20" i="14"/>
  <c r="D21" i="14" s="1"/>
  <c r="D22" i="14" s="1"/>
  <c r="D23" i="14" s="1"/>
  <c r="D24" i="14" s="1"/>
  <c r="D25" i="14" s="1"/>
  <c r="D26" i="14" s="1"/>
  <c r="D27" i="14" s="1"/>
  <c r="D28" i="14" s="1"/>
  <c r="D29" i="14" s="1"/>
  <c r="D30" i="14" s="1"/>
  <c r="D31" i="14" s="1"/>
  <c r="D32" i="14" s="1"/>
  <c r="D33" i="14" s="1"/>
  <c r="D34" i="14" s="1"/>
  <c r="D35" i="14" s="1"/>
  <c r="D36" i="14" s="1"/>
  <c r="D37" i="14" s="1"/>
  <c r="D38" i="14" s="1"/>
  <c r="D39" i="14" s="1"/>
  <c r="D40" i="14" s="1"/>
  <c r="D41" i="14" s="1"/>
  <c r="D42" i="14" s="1"/>
  <c r="D43" i="14" s="1"/>
  <c r="D44" i="14" s="1"/>
  <c r="D45" i="14" s="1"/>
  <c r="D46" i="14" s="1"/>
  <c r="J20" i="14"/>
  <c r="K20" i="14" s="1"/>
  <c r="F19" i="14"/>
  <c r="F20" i="14" s="1"/>
  <c r="F21" i="14" s="1"/>
  <c r="F22" i="14" s="1"/>
  <c r="F23" i="14" s="1"/>
  <c r="F24" i="14" s="1"/>
  <c r="F25" i="14" s="1"/>
  <c r="F26" i="14" s="1"/>
  <c r="F27" i="14" s="1"/>
  <c r="F28" i="14" s="1"/>
  <c r="F29" i="14" s="1"/>
  <c r="F30" i="14" s="1"/>
  <c r="F31" i="14" s="1"/>
  <c r="F32" i="14" s="1"/>
  <c r="F33" i="14" s="1"/>
  <c r="F34" i="14" s="1"/>
  <c r="F35" i="14" s="1"/>
  <c r="F36" i="14" s="1"/>
  <c r="F37" i="14" s="1"/>
  <c r="F38" i="14" s="1"/>
  <c r="F39" i="14" s="1"/>
  <c r="F40" i="14" s="1"/>
  <c r="F41" i="14" s="1"/>
  <c r="F42" i="14" s="1"/>
  <c r="F43" i="14" s="1"/>
  <c r="F44" i="14" s="1"/>
  <c r="F45" i="14" s="1"/>
  <c r="F46" i="14" s="1"/>
  <c r="J68" i="14"/>
  <c r="K68" i="14" s="1"/>
  <c r="I68" i="14"/>
  <c r="O68" i="14"/>
  <c r="N68" i="14"/>
  <c r="E68" i="14"/>
  <c r="F68" i="14" s="1"/>
  <c r="D68" i="14"/>
  <c r="N21" i="14"/>
  <c r="I21" i="14"/>
  <c r="C48" i="14"/>
  <c r="E47" i="14"/>
  <c r="D47" i="14"/>
  <c r="G50" i="6"/>
  <c r="G34" i="6"/>
  <c r="G26" i="6"/>
  <c r="G51" i="6"/>
  <c r="G60" i="6"/>
  <c r="G57" i="6"/>
  <c r="G45" i="6"/>
  <c r="G58" i="6"/>
  <c r="G43" i="6"/>
  <c r="G59" i="6"/>
  <c r="G44" i="6"/>
  <c r="G41" i="6"/>
  <c r="G53" i="6"/>
  <c r="G29" i="6"/>
  <c r="G33" i="6"/>
  <c r="G56" i="6"/>
  <c r="G27" i="6"/>
  <c r="G28" i="6"/>
  <c r="G32" i="6"/>
  <c r="G37" i="6"/>
  <c r="G52" i="6"/>
  <c r="G40" i="6"/>
  <c r="G54" i="6"/>
  <c r="G35" i="6"/>
  <c r="G42" i="6"/>
  <c r="G49" i="6"/>
  <c r="G36" i="6"/>
  <c r="G30" i="6"/>
  <c r="G48" i="6"/>
  <c r="G38" i="6"/>
  <c r="G39" i="6"/>
  <c r="G46" i="6"/>
  <c r="G47" i="6"/>
  <c r="G55" i="6"/>
  <c r="G114" i="6"/>
  <c r="G120" i="6"/>
  <c r="G128" i="6"/>
  <c r="G123" i="6"/>
  <c r="G136" i="6"/>
  <c r="G111" i="6"/>
  <c r="G119" i="6"/>
  <c r="G135" i="6"/>
  <c r="G131" i="6"/>
  <c r="G140" i="6"/>
  <c r="G110" i="6"/>
  <c r="G118" i="6"/>
  <c r="G126" i="6"/>
  <c r="G134" i="6"/>
  <c r="G142" i="6"/>
  <c r="G143" i="6"/>
  <c r="G139" i="6"/>
  <c r="G113" i="6"/>
  <c r="G137" i="6"/>
  <c r="G122" i="6"/>
  <c r="G130" i="6"/>
  <c r="G138" i="6"/>
  <c r="G115" i="6"/>
  <c r="G141" i="6"/>
  <c r="G127" i="6"/>
  <c r="G121" i="6"/>
  <c r="G144" i="6"/>
  <c r="G129" i="6"/>
  <c r="G116" i="6"/>
  <c r="G124" i="6"/>
  <c r="G132" i="6"/>
  <c r="G117" i="6"/>
  <c r="G125" i="6"/>
  <c r="G133" i="6"/>
  <c r="B8" i="6"/>
  <c r="B9" i="6" s="1"/>
  <c r="C10" i="5"/>
  <c r="C5" i="7"/>
  <c r="C4" i="7"/>
  <c r="C3" i="7"/>
  <c r="C5" i="4"/>
  <c r="C4" i="4"/>
  <c r="C3" i="4"/>
  <c r="C5" i="9"/>
  <c r="C4" i="9"/>
  <c r="C3" i="9"/>
  <c r="C153" i="6"/>
  <c r="B153" i="6"/>
  <c r="C152" i="6"/>
  <c r="L154" i="6" s="1"/>
  <c r="B152" i="6"/>
  <c r="K153" i="6" s="1"/>
  <c r="G109" i="6" l="1"/>
  <c r="G145" i="6" s="1"/>
  <c r="F145" i="6"/>
  <c r="F47" i="14"/>
  <c r="P20" i="14"/>
  <c r="P21" i="14" s="1"/>
  <c r="P68" i="14"/>
  <c r="J21" i="14"/>
  <c r="K21" i="14" s="1"/>
  <c r="E69" i="14"/>
  <c r="F69" i="14" s="1"/>
  <c r="D69" i="14"/>
  <c r="O69" i="14"/>
  <c r="N69" i="14"/>
  <c r="J69" i="14"/>
  <c r="K69" i="14" s="1"/>
  <c r="I69" i="14"/>
  <c r="N22" i="14"/>
  <c r="O22" i="14"/>
  <c r="I22" i="14"/>
  <c r="C49" i="14"/>
  <c r="E48" i="14"/>
  <c r="D48" i="14"/>
  <c r="L153" i="6"/>
  <c r="C154" i="6"/>
  <c r="F48" i="14" l="1"/>
  <c r="P22" i="14"/>
  <c r="P69" i="14"/>
  <c r="J22" i="14"/>
  <c r="K22" i="14" s="1"/>
  <c r="J70" i="14"/>
  <c r="K70" i="14" s="1"/>
  <c r="I70" i="14"/>
  <c r="O70" i="14"/>
  <c r="N70" i="14"/>
  <c r="E70" i="14"/>
  <c r="F70" i="14" s="1"/>
  <c r="D70" i="14"/>
  <c r="O23" i="14"/>
  <c r="N23" i="14"/>
  <c r="J23" i="14"/>
  <c r="I23" i="14"/>
  <c r="C50" i="14"/>
  <c r="E49" i="14"/>
  <c r="D49" i="14"/>
  <c r="E177" i="6"/>
  <c r="G177" i="6" s="1"/>
  <c r="E176" i="6"/>
  <c r="G176" i="6" s="1"/>
  <c r="E175" i="6"/>
  <c r="G175" i="6" s="1"/>
  <c r="E170" i="6"/>
  <c r="G170" i="6" s="1"/>
  <c r="E178" i="6"/>
  <c r="E174" i="6"/>
  <c r="G174" i="6" s="1"/>
  <c r="E171" i="6"/>
  <c r="G171" i="6" s="1"/>
  <c r="E169" i="6"/>
  <c r="G169" i="6" s="1"/>
  <c r="E173" i="6"/>
  <c r="E172" i="6"/>
  <c r="E166" i="6"/>
  <c r="F166" i="6" s="1"/>
  <c r="E165" i="6"/>
  <c r="E164" i="6"/>
  <c r="G164" i="6" s="1"/>
  <c r="E163" i="6"/>
  <c r="E162" i="6"/>
  <c r="E161" i="6"/>
  <c r="E168" i="6"/>
  <c r="E194" i="6"/>
  <c r="E189" i="6"/>
  <c r="E184" i="6"/>
  <c r="E179" i="6"/>
  <c r="E185" i="6"/>
  <c r="E192" i="6"/>
  <c r="E167" i="6"/>
  <c r="E183" i="6"/>
  <c r="E191" i="6"/>
  <c r="E187" i="6"/>
  <c r="E190" i="6"/>
  <c r="E180" i="6"/>
  <c r="E186" i="6"/>
  <c r="E181" i="6"/>
  <c r="E182" i="6"/>
  <c r="E193" i="6"/>
  <c r="E188" i="6"/>
  <c r="D196" i="6"/>
  <c r="F49" i="14" l="1"/>
  <c r="P70" i="14"/>
  <c r="P23" i="14"/>
  <c r="K23" i="14"/>
  <c r="O71" i="14"/>
  <c r="N71" i="14"/>
  <c r="E71" i="14"/>
  <c r="F71" i="14" s="1"/>
  <c r="D71" i="14"/>
  <c r="J71" i="14"/>
  <c r="K71" i="14" s="1"/>
  <c r="I71" i="14"/>
  <c r="O24" i="14"/>
  <c r="N24" i="14"/>
  <c r="I24" i="14"/>
  <c r="J24" i="14"/>
  <c r="C51" i="14"/>
  <c r="D50" i="14"/>
  <c r="E50" i="14"/>
  <c r="G172" i="6"/>
  <c r="G173" i="6"/>
  <c r="G178" i="6"/>
  <c r="G161" i="6"/>
  <c r="G162" i="6"/>
  <c r="G163" i="6"/>
  <c r="G165" i="6"/>
  <c r="G166" i="6"/>
  <c r="G186" i="6"/>
  <c r="G188" i="6"/>
  <c r="G190" i="6"/>
  <c r="G185" i="6"/>
  <c r="G168" i="6"/>
  <c r="G187" i="6"/>
  <c r="G179" i="6"/>
  <c r="G182" i="6"/>
  <c r="G180" i="6"/>
  <c r="G183" i="6"/>
  <c r="G167" i="6"/>
  <c r="G192" i="6"/>
  <c r="G184" i="6"/>
  <c r="G193" i="6"/>
  <c r="G181" i="6"/>
  <c r="G191" i="6"/>
  <c r="G189" i="6"/>
  <c r="G194" i="6"/>
  <c r="E160" i="6"/>
  <c r="F160" i="6" s="1"/>
  <c r="F196" i="6" s="1"/>
  <c r="E195" i="6"/>
  <c r="C196" i="6"/>
  <c r="E196" i="6" l="1"/>
  <c r="F50" i="14"/>
  <c r="P71" i="14"/>
  <c r="P24" i="14"/>
  <c r="K24" i="14"/>
  <c r="J72" i="14"/>
  <c r="K72" i="14" s="1"/>
  <c r="I72" i="14"/>
  <c r="E72" i="14"/>
  <c r="F72" i="14" s="1"/>
  <c r="D72" i="14"/>
  <c r="O72" i="14"/>
  <c r="N72" i="14"/>
  <c r="O25" i="14"/>
  <c r="N25" i="14"/>
  <c r="J25" i="14"/>
  <c r="I25" i="14"/>
  <c r="C52" i="14"/>
  <c r="C53" i="14" s="1"/>
  <c r="E51" i="14"/>
  <c r="D51" i="14"/>
  <c r="G160" i="6"/>
  <c r="G195" i="6"/>
  <c r="F51" i="14" l="1"/>
  <c r="P72" i="14"/>
  <c r="P25" i="14"/>
  <c r="K25" i="14"/>
  <c r="E73" i="14"/>
  <c r="F73" i="14" s="1"/>
  <c r="D73" i="14"/>
  <c r="J73" i="14"/>
  <c r="K73" i="14" s="1"/>
  <c r="I73" i="14"/>
  <c r="O73" i="14"/>
  <c r="N73" i="14"/>
  <c r="O26" i="14"/>
  <c r="N26" i="14"/>
  <c r="I26" i="14"/>
  <c r="J26" i="14"/>
  <c r="D52" i="14"/>
  <c r="D53" i="14" s="1"/>
  <c r="E52" i="14"/>
  <c r="E53" i="14" s="1"/>
  <c r="E54" i="14" s="1"/>
  <c r="G196" i="6"/>
  <c r="B16" i="6" s="1"/>
  <c r="C16" i="6" s="1"/>
  <c r="C87" i="7"/>
  <c r="C74" i="7"/>
  <c r="C61" i="7"/>
  <c r="C48" i="7"/>
  <c r="B6" i="5"/>
  <c r="B5" i="5"/>
  <c r="B4" i="5"/>
  <c r="P73" i="14" l="1"/>
  <c r="P26" i="14"/>
  <c r="K26" i="14"/>
  <c r="F52" i="14"/>
  <c r="F53" i="14" s="1"/>
  <c r="O74" i="14"/>
  <c r="N74" i="14"/>
  <c r="J74" i="14"/>
  <c r="K74" i="14" s="1"/>
  <c r="I74" i="14"/>
  <c r="E74" i="14"/>
  <c r="F74" i="14" s="1"/>
  <c r="D74" i="14"/>
  <c r="O27" i="14"/>
  <c r="N27" i="14"/>
  <c r="I27" i="14"/>
  <c r="J27" i="14"/>
  <c r="C89" i="7"/>
  <c r="C90" i="7" s="1"/>
  <c r="C155" i="6"/>
  <c r="B16" i="5"/>
  <c r="B14" i="9"/>
  <c r="C14" i="9" s="1"/>
  <c r="D14" i="9" s="1"/>
  <c r="B15" i="9" l="1"/>
  <c r="P74" i="14"/>
  <c r="P27" i="14"/>
  <c r="K27" i="14"/>
  <c r="E75" i="14"/>
  <c r="F75" i="14" s="1"/>
  <c r="D75" i="14"/>
  <c r="J75" i="14"/>
  <c r="K75" i="14" s="1"/>
  <c r="I75" i="14"/>
  <c r="O75" i="14"/>
  <c r="N75" i="14"/>
  <c r="O28" i="14"/>
  <c r="N28" i="14"/>
  <c r="J28" i="14"/>
  <c r="I28" i="14"/>
  <c r="B67" i="6" l="1"/>
  <c r="E67" i="6" s="1"/>
  <c r="B73" i="6"/>
  <c r="E73" i="6" s="1"/>
  <c r="E31" i="6"/>
  <c r="E25" i="6"/>
  <c r="F25" i="6" s="1"/>
  <c r="G25" i="6" s="1"/>
  <c r="B16" i="9"/>
  <c r="C15" i="9"/>
  <c r="P75" i="14"/>
  <c r="P28" i="14"/>
  <c r="K28" i="14"/>
  <c r="E76" i="14"/>
  <c r="F76" i="14" s="1"/>
  <c r="D76" i="14"/>
  <c r="O76" i="14"/>
  <c r="N76" i="14"/>
  <c r="J76" i="14"/>
  <c r="K76" i="14" s="1"/>
  <c r="I76" i="14"/>
  <c r="O29" i="14"/>
  <c r="N29" i="14"/>
  <c r="J29" i="14"/>
  <c r="I29" i="14"/>
  <c r="H14" i="9"/>
  <c r="F14" i="9" s="1"/>
  <c r="F73" i="6" l="1"/>
  <c r="G73" i="6" s="1"/>
  <c r="F67" i="6"/>
  <c r="G67" i="6" s="1"/>
  <c r="F31" i="6"/>
  <c r="G31" i="6" s="1"/>
  <c r="E15" i="9"/>
  <c r="B17" i="9"/>
  <c r="C16" i="9"/>
  <c r="P76" i="14"/>
  <c r="P29" i="14"/>
  <c r="K29" i="14"/>
  <c r="J77" i="14"/>
  <c r="K77" i="14" s="1"/>
  <c r="I77" i="14"/>
  <c r="O77" i="14"/>
  <c r="N77" i="14"/>
  <c r="E77" i="14"/>
  <c r="F77" i="14" s="1"/>
  <c r="D77" i="14"/>
  <c r="O30" i="14"/>
  <c r="N30" i="14"/>
  <c r="J30" i="14"/>
  <c r="I30" i="14"/>
  <c r="G103" i="6" l="1"/>
  <c r="B15" i="6" s="1"/>
  <c r="C15" i="6" s="1"/>
  <c r="G61" i="6"/>
  <c r="B18" i="9"/>
  <c r="C17" i="9"/>
  <c r="P77" i="14"/>
  <c r="P30" i="14"/>
  <c r="K30" i="14"/>
  <c r="O78" i="14"/>
  <c r="N78" i="14"/>
  <c r="E78" i="14"/>
  <c r="F78" i="14" s="1"/>
  <c r="D78" i="14"/>
  <c r="J78" i="14"/>
  <c r="K78" i="14" s="1"/>
  <c r="I78" i="14"/>
  <c r="O31" i="14"/>
  <c r="N31" i="14"/>
  <c r="J31" i="14"/>
  <c r="I31" i="14"/>
  <c r="B11" i="6" l="1"/>
  <c r="C11" i="6" s="1"/>
  <c r="B19" i="9"/>
  <c r="C18" i="9"/>
  <c r="P78" i="14"/>
  <c r="P31" i="14"/>
  <c r="K31" i="14"/>
  <c r="J79" i="14"/>
  <c r="K79" i="14" s="1"/>
  <c r="I79" i="14"/>
  <c r="O79" i="14"/>
  <c r="N79" i="14"/>
  <c r="E79" i="14"/>
  <c r="F79" i="14" s="1"/>
  <c r="D79" i="14"/>
  <c r="O32" i="14"/>
  <c r="N32" i="14"/>
  <c r="J32" i="14"/>
  <c r="I32" i="14"/>
  <c r="B20" i="9" l="1"/>
  <c r="C19" i="9"/>
  <c r="P79" i="14"/>
  <c r="P32" i="14"/>
  <c r="K32" i="14"/>
  <c r="E80" i="14"/>
  <c r="F80" i="14" s="1"/>
  <c r="D80" i="14"/>
  <c r="J80" i="14"/>
  <c r="K80" i="14" s="1"/>
  <c r="I80" i="14"/>
  <c r="O80" i="14"/>
  <c r="N80" i="14"/>
  <c r="O33" i="14"/>
  <c r="N33" i="14"/>
  <c r="I33" i="14"/>
  <c r="J33" i="14"/>
  <c r="B21" i="9" l="1"/>
  <c r="C20" i="9"/>
  <c r="P80" i="14"/>
  <c r="P33" i="14"/>
  <c r="K33" i="14"/>
  <c r="O81" i="14"/>
  <c r="P81" i="14" s="1"/>
  <c r="N81" i="14"/>
  <c r="J81" i="14"/>
  <c r="K81" i="14" s="1"/>
  <c r="I81" i="14"/>
  <c r="E81" i="14"/>
  <c r="F81" i="14" s="1"/>
  <c r="D81" i="14"/>
  <c r="O34" i="14"/>
  <c r="P34" i="14" s="1"/>
  <c r="N34" i="14"/>
  <c r="I34" i="14"/>
  <c r="J34" i="14"/>
  <c r="K34" i="14" s="1"/>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16" i="5"/>
  <c r="B22" i="9" l="1"/>
  <c r="C21" i="9"/>
  <c r="J82" i="14"/>
  <c r="K82" i="14" s="1"/>
  <c r="I82" i="14"/>
  <c r="O82" i="14"/>
  <c r="P82" i="14" s="1"/>
  <c r="N82" i="14"/>
  <c r="E82" i="14"/>
  <c r="F82" i="14" s="1"/>
  <c r="D82" i="14"/>
  <c r="O35" i="14"/>
  <c r="P35" i="14" s="1"/>
  <c r="N35" i="14"/>
  <c r="J35" i="14"/>
  <c r="K35" i="14" s="1"/>
  <c r="I35" i="14"/>
  <c r="E16" i="5"/>
  <c r="D16" i="5"/>
  <c r="J16" i="5"/>
  <c r="B23" i="9" l="1"/>
  <c r="C22" i="9"/>
  <c r="E83" i="14"/>
  <c r="F83" i="14" s="1"/>
  <c r="D83" i="14"/>
  <c r="O83" i="14"/>
  <c r="P83" i="14" s="1"/>
  <c r="N83" i="14"/>
  <c r="J83" i="14"/>
  <c r="K83" i="14" s="1"/>
  <c r="I83" i="14"/>
  <c r="O36" i="14"/>
  <c r="P36" i="14" s="1"/>
  <c r="N36" i="14"/>
  <c r="J36" i="14"/>
  <c r="K36" i="14" s="1"/>
  <c r="I36" i="14"/>
  <c r="B17" i="5"/>
  <c r="B24" i="9" l="1"/>
  <c r="C23" i="9"/>
  <c r="J84" i="14"/>
  <c r="K84" i="14" s="1"/>
  <c r="I84" i="14"/>
  <c r="E84" i="14"/>
  <c r="F84" i="14" s="1"/>
  <c r="D84" i="14"/>
  <c r="O84" i="14"/>
  <c r="P84" i="14" s="1"/>
  <c r="N84" i="14"/>
  <c r="N37" i="14"/>
  <c r="O37" i="14"/>
  <c r="P37" i="14" s="1"/>
  <c r="J37" i="14"/>
  <c r="K37" i="14" s="1"/>
  <c r="I37" i="14"/>
  <c r="J17" i="5"/>
  <c r="B18" i="5"/>
  <c r="B25" i="9" l="1"/>
  <c r="C24" i="9"/>
  <c r="E85" i="14"/>
  <c r="F85" i="14" s="1"/>
  <c r="D85" i="14"/>
  <c r="J85" i="14"/>
  <c r="K85" i="14" s="1"/>
  <c r="I85" i="14"/>
  <c r="O85" i="14"/>
  <c r="P85" i="14" s="1"/>
  <c r="N85" i="14"/>
  <c r="O38" i="14"/>
  <c r="P38" i="14" s="1"/>
  <c r="N38" i="14"/>
  <c r="J38" i="14"/>
  <c r="K38" i="14" s="1"/>
  <c r="I38" i="14"/>
  <c r="B19" i="5"/>
  <c r="J18" i="5"/>
  <c r="B26" i="9" l="1"/>
  <c r="C25" i="9"/>
  <c r="J86" i="14"/>
  <c r="K86" i="14" s="1"/>
  <c r="I86" i="14"/>
  <c r="E86" i="14"/>
  <c r="F86" i="14" s="1"/>
  <c r="D86" i="14"/>
  <c r="O86" i="14"/>
  <c r="P86" i="14" s="1"/>
  <c r="N86" i="14"/>
  <c r="O39" i="14"/>
  <c r="P39" i="14" s="1"/>
  <c r="N39" i="14"/>
  <c r="J39" i="14"/>
  <c r="K39" i="14" s="1"/>
  <c r="I39" i="14"/>
  <c r="B20" i="5"/>
  <c r="J19" i="5"/>
  <c r="B27" i="9" l="1"/>
  <c r="C26" i="9"/>
  <c r="O87" i="14"/>
  <c r="P87" i="14" s="1"/>
  <c r="N87" i="14"/>
  <c r="E87" i="14"/>
  <c r="F87" i="14" s="1"/>
  <c r="D87" i="14"/>
  <c r="J87" i="14"/>
  <c r="K87" i="14" s="1"/>
  <c r="I87" i="14"/>
  <c r="O40" i="14"/>
  <c r="P40" i="14" s="1"/>
  <c r="N40" i="14"/>
  <c r="J40" i="14"/>
  <c r="K40" i="14" s="1"/>
  <c r="I40" i="14"/>
  <c r="B21" i="5"/>
  <c r="J20" i="5"/>
  <c r="B28" i="9" l="1"/>
  <c r="C27" i="9"/>
  <c r="O88" i="14"/>
  <c r="P88" i="14" s="1"/>
  <c r="N88" i="14"/>
  <c r="J88" i="14"/>
  <c r="K88" i="14" s="1"/>
  <c r="I88" i="14"/>
  <c r="E88" i="14"/>
  <c r="F88" i="14" s="1"/>
  <c r="D88" i="14"/>
  <c r="O41" i="14"/>
  <c r="P41" i="14" s="1"/>
  <c r="N41" i="14"/>
  <c r="J41" i="14"/>
  <c r="K41" i="14" s="1"/>
  <c r="I41" i="14"/>
  <c r="B22" i="5"/>
  <c r="J21" i="5"/>
  <c r="D17" i="5"/>
  <c r="C28" i="9" l="1"/>
  <c r="C44" i="9" s="1"/>
  <c r="B14" i="6"/>
  <c r="C14" i="6" s="1"/>
  <c r="E89" i="14"/>
  <c r="F89" i="14" s="1"/>
  <c r="D89" i="14"/>
  <c r="O89" i="14"/>
  <c r="P89" i="14" s="1"/>
  <c r="N89" i="14"/>
  <c r="J89" i="14"/>
  <c r="K89" i="14" s="1"/>
  <c r="I89" i="14"/>
  <c r="O42" i="14"/>
  <c r="P42" i="14" s="1"/>
  <c r="N42" i="14"/>
  <c r="I42" i="14"/>
  <c r="J42" i="14"/>
  <c r="K42" i="14" s="1"/>
  <c r="B23" i="5"/>
  <c r="J22" i="5"/>
  <c r="E17" i="5"/>
  <c r="E18" i="5" s="1"/>
  <c r="E19" i="5" s="1"/>
  <c r="E20" i="5" s="1"/>
  <c r="E21" i="5" s="1"/>
  <c r="E22" i="5" s="1"/>
  <c r="E23" i="5" s="1"/>
  <c r="E24" i="5" s="1"/>
  <c r="E25" i="5" s="1"/>
  <c r="E26" i="5" s="1"/>
  <c r="E27" i="5" s="1"/>
  <c r="E28" i="5" s="1"/>
  <c r="E29" i="5" s="1"/>
  <c r="D18" i="5"/>
  <c r="D19" i="5" s="1"/>
  <c r="D20" i="5" s="1"/>
  <c r="D21" i="5" s="1"/>
  <c r="D22" i="5" s="1"/>
  <c r="D23" i="5" s="1"/>
  <c r="D24" i="5" s="1"/>
  <c r="D25" i="5" s="1"/>
  <c r="D26" i="5" s="1"/>
  <c r="D27" i="5" s="1"/>
  <c r="D28" i="5" s="1"/>
  <c r="D29" i="5" s="1"/>
  <c r="D30" i="5" s="1"/>
  <c r="D31" i="5" s="1"/>
  <c r="D32" i="5" s="1"/>
  <c r="D33" i="5" s="1"/>
  <c r="D34" i="5" s="1"/>
  <c r="D35" i="5" s="1"/>
  <c r="D36" i="5" s="1"/>
  <c r="D37" i="5" s="1"/>
  <c r="D38" i="5" s="1"/>
  <c r="D39" i="5" s="1"/>
  <c r="D40" i="5" s="1"/>
  <c r="D41" i="5" s="1"/>
  <c r="D42" i="5" s="1"/>
  <c r="D43" i="5" s="1"/>
  <c r="D44" i="5" s="1"/>
  <c r="D45" i="5" s="1"/>
  <c r="D46" i="5" s="1"/>
  <c r="D47" i="5" s="1"/>
  <c r="D48" i="5" s="1"/>
  <c r="D49" i="5" s="1"/>
  <c r="D50" i="5" s="1"/>
  <c r="D51" i="5" s="1"/>
  <c r="D52" i="5" s="1"/>
  <c r="D53" i="5" s="1"/>
  <c r="D54" i="5" s="1"/>
  <c r="D55" i="5" s="1"/>
  <c r="J90" i="14" l="1"/>
  <c r="K90" i="14" s="1"/>
  <c r="I90" i="14"/>
  <c r="E90" i="14"/>
  <c r="F90" i="14" s="1"/>
  <c r="D90" i="14"/>
  <c r="O90" i="14"/>
  <c r="P90" i="14" s="1"/>
  <c r="N90" i="14"/>
  <c r="O43" i="14"/>
  <c r="P43" i="14" s="1"/>
  <c r="N43" i="14"/>
  <c r="I43" i="14"/>
  <c r="J43" i="14"/>
  <c r="K43" i="14" s="1"/>
  <c r="B24" i="5"/>
  <c r="J23" i="5"/>
  <c r="E30" i="5"/>
  <c r="E31" i="5" s="1"/>
  <c r="E32" i="5" s="1"/>
  <c r="E33" i="5" s="1"/>
  <c r="E34" i="5" s="1"/>
  <c r="E35" i="5" s="1"/>
  <c r="E36" i="5" s="1"/>
  <c r="E37" i="5" s="1"/>
  <c r="E38" i="5" s="1"/>
  <c r="E39" i="5" s="1"/>
  <c r="E40" i="5" s="1"/>
  <c r="E41" i="5" s="1"/>
  <c r="E42" i="5" s="1"/>
  <c r="E43" i="5" s="1"/>
  <c r="E44" i="5" s="1"/>
  <c r="E45" i="5" s="1"/>
  <c r="E46" i="5" s="1"/>
  <c r="E47" i="5" s="1"/>
  <c r="E48" i="5" s="1"/>
  <c r="E49" i="5" s="1"/>
  <c r="E50" i="5" s="1"/>
  <c r="E51" i="5" s="1"/>
  <c r="E52" i="5" s="1"/>
  <c r="E53" i="5" s="1"/>
  <c r="E54" i="5" s="1"/>
  <c r="E55" i="5" s="1"/>
  <c r="E91" i="14" l="1"/>
  <c r="F91" i="14" s="1"/>
  <c r="D91" i="14"/>
  <c r="J91" i="14"/>
  <c r="K91" i="14" s="1"/>
  <c r="I91" i="14"/>
  <c r="O91" i="14"/>
  <c r="P91" i="14" s="1"/>
  <c r="N91" i="14"/>
  <c r="O44" i="14"/>
  <c r="P44" i="14" s="1"/>
  <c r="N44" i="14"/>
  <c r="J44" i="14"/>
  <c r="K44" i="14" s="1"/>
  <c r="I44" i="14"/>
  <c r="B25" i="5"/>
  <c r="J24" i="5"/>
  <c r="J92" i="14" l="1"/>
  <c r="K92" i="14" s="1"/>
  <c r="I92" i="14"/>
  <c r="E92" i="14"/>
  <c r="F92" i="14" s="1"/>
  <c r="D92" i="14"/>
  <c r="O92" i="14"/>
  <c r="P92" i="14" s="1"/>
  <c r="N92" i="14"/>
  <c r="O45" i="14"/>
  <c r="P45" i="14" s="1"/>
  <c r="N45" i="14"/>
  <c r="J45" i="14"/>
  <c r="K45" i="14" s="1"/>
  <c r="I45" i="14"/>
  <c r="B26" i="5"/>
  <c r="J25" i="5"/>
  <c r="O93" i="14" l="1"/>
  <c r="P93" i="14" s="1"/>
  <c r="N93" i="14"/>
  <c r="E93" i="14"/>
  <c r="F93" i="14" s="1"/>
  <c r="D93" i="14"/>
  <c r="J93" i="14"/>
  <c r="K93" i="14" s="1"/>
  <c r="I93" i="14"/>
  <c r="O46" i="14"/>
  <c r="P46" i="14" s="1"/>
  <c r="N46" i="14"/>
  <c r="J46" i="14"/>
  <c r="K46" i="14" s="1"/>
  <c r="I46" i="14"/>
  <c r="B27" i="5"/>
  <c r="J26" i="5"/>
  <c r="J94" i="14" l="1"/>
  <c r="K94" i="14" s="1"/>
  <c r="I94" i="14"/>
  <c r="E94" i="14"/>
  <c r="F94" i="14" s="1"/>
  <c r="D94" i="14"/>
  <c r="O94" i="14"/>
  <c r="P94" i="14" s="1"/>
  <c r="N94" i="14"/>
  <c r="O47" i="14"/>
  <c r="P47" i="14" s="1"/>
  <c r="N47" i="14"/>
  <c r="J47" i="14"/>
  <c r="K47" i="14" s="1"/>
  <c r="I47" i="14"/>
  <c r="B28" i="5"/>
  <c r="J27" i="5"/>
  <c r="O95" i="14" l="1"/>
  <c r="P95" i="14" s="1"/>
  <c r="N95" i="14"/>
  <c r="J95" i="14"/>
  <c r="K95" i="14" s="1"/>
  <c r="I95" i="14"/>
  <c r="E95" i="14"/>
  <c r="F95" i="14" s="1"/>
  <c r="D95" i="14"/>
  <c r="O48" i="14"/>
  <c r="P48" i="14" s="1"/>
  <c r="N48" i="14"/>
  <c r="J48" i="14"/>
  <c r="K48" i="14" s="1"/>
  <c r="I48" i="14"/>
  <c r="B29" i="5"/>
  <c r="J28" i="5"/>
  <c r="E96" i="14" l="1"/>
  <c r="F96" i="14" s="1"/>
  <c r="D96" i="14"/>
  <c r="J96" i="14"/>
  <c r="K96" i="14" s="1"/>
  <c r="I96" i="14"/>
  <c r="O96" i="14"/>
  <c r="P96" i="14" s="1"/>
  <c r="N96" i="14"/>
  <c r="O49" i="14"/>
  <c r="P49" i="14" s="1"/>
  <c r="N49" i="14"/>
  <c r="J49" i="14"/>
  <c r="K49" i="14" s="1"/>
  <c r="I49" i="14"/>
  <c r="B30" i="5"/>
  <c r="J29" i="5"/>
  <c r="O97" i="14" l="1"/>
  <c r="P97" i="14" s="1"/>
  <c r="N97" i="14"/>
  <c r="J97" i="14"/>
  <c r="K97" i="14" s="1"/>
  <c r="I97" i="14"/>
  <c r="E97" i="14"/>
  <c r="F97" i="14" s="1"/>
  <c r="D97" i="14"/>
  <c r="N50" i="14"/>
  <c r="O50" i="14"/>
  <c r="P50" i="14" s="1"/>
  <c r="J50" i="14"/>
  <c r="K50" i="14" s="1"/>
  <c r="I50" i="14"/>
  <c r="B31" i="5"/>
  <c r="J30" i="5"/>
  <c r="E98" i="14" l="1"/>
  <c r="F98" i="14" s="1"/>
  <c r="D98" i="14"/>
  <c r="J98" i="14"/>
  <c r="K98" i="14" s="1"/>
  <c r="I98" i="14"/>
  <c r="O98" i="14"/>
  <c r="P98" i="14" s="1"/>
  <c r="N98" i="14"/>
  <c r="O51" i="14"/>
  <c r="P51" i="14" s="1"/>
  <c r="N51" i="14"/>
  <c r="J51" i="14"/>
  <c r="K51" i="14" s="1"/>
  <c r="I51" i="14"/>
  <c r="B32" i="5"/>
  <c r="J31" i="5"/>
  <c r="J99" i="14" l="1"/>
  <c r="K99" i="14" s="1"/>
  <c r="I99" i="14"/>
  <c r="O99" i="14"/>
  <c r="P99" i="14" s="1"/>
  <c r="N99" i="14"/>
  <c r="E99" i="14"/>
  <c r="F99" i="14" s="1"/>
  <c r="D99" i="14"/>
  <c r="O52" i="14"/>
  <c r="P52" i="14" s="1"/>
  <c r="N52" i="14"/>
  <c r="J52" i="14"/>
  <c r="K52" i="14" s="1"/>
  <c r="I52" i="14"/>
  <c r="B33" i="5"/>
  <c r="J32" i="5"/>
  <c r="O100" i="14" l="1"/>
  <c r="P100" i="14" s="1"/>
  <c r="N100" i="14"/>
  <c r="E100" i="14"/>
  <c r="F100" i="14" s="1"/>
  <c r="D100" i="14"/>
  <c r="J100" i="14"/>
  <c r="K100" i="14" s="1"/>
  <c r="I100" i="14"/>
  <c r="N53" i="14"/>
  <c r="O53" i="14"/>
  <c r="O54" i="14" s="1"/>
  <c r="J53" i="14"/>
  <c r="J54" i="14" s="1"/>
  <c r="I53" i="14"/>
  <c r="B34" i="5"/>
  <c r="J33" i="5"/>
  <c r="P53" i="14" l="1"/>
  <c r="K53" i="14"/>
  <c r="J101" i="14"/>
  <c r="J102" i="14" s="1"/>
  <c r="I101" i="14"/>
  <c r="E101" i="14"/>
  <c r="E102" i="14" s="1"/>
  <c r="D101" i="14"/>
  <c r="B13" i="6" s="1"/>
  <c r="C13" i="6" s="1"/>
  <c r="O101" i="14"/>
  <c r="O102" i="14" s="1"/>
  <c r="N101" i="14"/>
  <c r="B35" i="5"/>
  <c r="J34" i="5"/>
  <c r="P101" i="14" l="1"/>
  <c r="F101" i="14"/>
  <c r="K101" i="14"/>
  <c r="B36" i="5"/>
  <c r="J35" i="5"/>
  <c r="B37" i="5" l="1"/>
  <c r="J36" i="5"/>
  <c r="B38" i="5" l="1"/>
  <c r="J37" i="5"/>
  <c r="B39" i="5" l="1"/>
  <c r="J38" i="5"/>
  <c r="B40" i="5" l="1"/>
  <c r="J39" i="5"/>
  <c r="B41" i="5" l="1"/>
  <c r="J40" i="5"/>
  <c r="B42" i="5" l="1"/>
  <c r="J41" i="5"/>
  <c r="B43" i="5" l="1"/>
  <c r="J42" i="5"/>
  <c r="B44" i="5" l="1"/>
  <c r="J43" i="5"/>
  <c r="B45" i="5" l="1"/>
  <c r="J44" i="5"/>
  <c r="B46" i="5" l="1"/>
  <c r="J45" i="5"/>
  <c r="B47" i="5" l="1"/>
  <c r="J46" i="5"/>
  <c r="B48" i="5" l="1"/>
  <c r="J47" i="5"/>
  <c r="B49" i="5" l="1"/>
  <c r="J48" i="5"/>
  <c r="B50" i="5" l="1"/>
  <c r="J49" i="5"/>
  <c r="B51" i="5" l="1"/>
  <c r="J50" i="5"/>
  <c r="B52" i="5" l="1"/>
  <c r="J51" i="5"/>
  <c r="B53" i="5" l="1"/>
  <c r="J52" i="5"/>
  <c r="B54" i="5" l="1"/>
  <c r="J53" i="5"/>
  <c r="B55" i="5" l="1"/>
  <c r="B12" i="6" s="1"/>
  <c r="C12" i="6" s="1"/>
  <c r="J54" i="5"/>
  <c r="J55" i="5" l="1"/>
  <c r="C17" i="6" l="1"/>
  <c r="C19" i="6" s="1"/>
  <c r="B17" i="6"/>
  <c r="B19" i="6" s="1"/>
  <c r="D15" i="9" l="1"/>
  <c r="D16" i="9"/>
  <c r="F15" i="9" l="1"/>
  <c r="E16" i="9" l="1"/>
  <c r="F16" i="9"/>
  <c r="E17" i="9" s="1"/>
  <c r="D17" i="9" s="1"/>
  <c r="F17" i="9" l="1"/>
  <c r="E18" i="9" s="1"/>
  <c r="D18" i="9"/>
  <c r="F18" i="9" l="1"/>
  <c r="E19" i="9" s="1"/>
  <c r="D19" i="9" l="1"/>
  <c r="F19" i="9" l="1"/>
  <c r="E20" i="9" s="1"/>
  <c r="D20" i="9" l="1"/>
  <c r="F20" i="9" l="1"/>
  <c r="E21" i="9" l="1"/>
  <c r="D21" i="9" l="1"/>
  <c r="F21" i="9" l="1"/>
  <c r="E22" i="9" s="1"/>
  <c r="D22" i="9"/>
  <c r="F22" i="9" l="1"/>
  <c r="E23" i="9" s="1"/>
  <c r="D23" i="9" l="1"/>
  <c r="F23" i="9" l="1"/>
  <c r="E24" i="9" l="1"/>
  <c r="D24" i="9" l="1"/>
  <c r="F24" i="9" l="1"/>
  <c r="E25" i="9" l="1"/>
  <c r="D25" i="9" l="1"/>
  <c r="F25" i="9" l="1"/>
  <c r="E26" i="9" s="1"/>
  <c r="D26" i="9"/>
  <c r="F26" i="9" l="1"/>
  <c r="E27" i="9" s="1"/>
  <c r="D27" i="9" l="1"/>
  <c r="F27" i="9" l="1"/>
  <c r="E28" i="9" s="1"/>
  <c r="D28" i="9" l="1"/>
  <c r="D44" i="9" s="1"/>
  <c r="F28" i="9" l="1"/>
  <c r="F29" i="9" l="1"/>
  <c r="F30" i="9" s="1"/>
  <c r="F31" i="9" s="1"/>
  <c r="F32" i="9" s="1"/>
  <c r="F33" i="9" s="1"/>
  <c r="F34" i="9" s="1"/>
  <c r="F35" i="9" s="1"/>
  <c r="F36" i="9" s="1"/>
  <c r="F37" i="9" s="1"/>
  <c r="F38" i="9" s="1"/>
  <c r="F39" i="9" s="1"/>
  <c r="F40" i="9" s="1"/>
  <c r="F41" i="9" s="1"/>
  <c r="F42" i="9" s="1"/>
  <c r="F43" i="9" s="1"/>
  <c r="E29" i="9"/>
  <c r="E30" i="9" l="1"/>
  <c r="E31" i="9" s="1"/>
  <c r="E32" i="9" s="1"/>
  <c r="E33" i="9" s="1"/>
  <c r="E34" i="9" s="1"/>
  <c r="E35" i="9" s="1"/>
  <c r="E36" i="9" s="1"/>
  <c r="E37" i="9" s="1"/>
  <c r="E38" i="9" s="1"/>
  <c r="E39" i="9" s="1"/>
  <c r="E40" i="9" s="1"/>
  <c r="E41" i="9" s="1"/>
  <c r="E42" i="9" s="1"/>
  <c r="E43" i="9" s="1"/>
  <c r="E44" i="9"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<sst xmlns="http://schemas.openxmlformats.org/spreadsheetml/2006/main" count="507" uniqueCount="323">
  <si>
    <t>Total</t>
  </si>
  <si>
    <t>Depreciation</t>
  </si>
  <si>
    <t>Cumulative Depreciation</t>
  </si>
  <si>
    <t>Year</t>
  </si>
  <si>
    <t>In-Service Date</t>
  </si>
  <si>
    <t>Depreciation Year</t>
  </si>
  <si>
    <t>Total Cost</t>
  </si>
  <si>
    <t>Simple Depreciation Schedule - No P&amp;I</t>
  </si>
  <si>
    <t>JAN (1)</t>
  </si>
  <si>
    <t>OCT (10)</t>
  </si>
  <si>
    <t>NOV (11)</t>
  </si>
  <si>
    <t>DEC (12)</t>
  </si>
  <si>
    <t>FEB (2)</t>
  </si>
  <si>
    <t>MAR (3)</t>
  </si>
  <si>
    <t>APR (4)</t>
  </si>
  <si>
    <t>MAY (5)</t>
  </si>
  <si>
    <t>JUN (6)</t>
  </si>
  <si>
    <t>JUL (7)</t>
  </si>
  <si>
    <t>AUG (8)</t>
  </si>
  <si>
    <t>SEP (9)</t>
  </si>
  <si>
    <t>IRS Pub 946 Table A-7a: Nonresidential Real Property Mid-Month Convention Straight Line—39Years: Monthly Factor (%)</t>
  </si>
  <si>
    <t>39 Year Factor (%) list based on in-service month</t>
  </si>
  <si>
    <t>Book Value End of Term</t>
  </si>
  <si>
    <t>Initial Construction or Acquisition Cost</t>
  </si>
  <si>
    <t>Month (as a Number)</t>
  </si>
  <si>
    <t>Year of 105 (l) Lease Term</t>
  </si>
  <si>
    <t>Name of System or Component</t>
  </si>
  <si>
    <t>Tribe/School:</t>
  </si>
  <si>
    <t>Facility Name/No.</t>
  </si>
  <si>
    <t>1 Yr. Total</t>
  </si>
  <si>
    <t>Proposed Lease Amount</t>
  </si>
  <si>
    <t>(1)</t>
  </si>
  <si>
    <t>Water &amp; Sewer</t>
  </si>
  <si>
    <t>(2)</t>
  </si>
  <si>
    <t>Utilities</t>
  </si>
  <si>
    <t>(3)</t>
  </si>
  <si>
    <t>Fuel</t>
  </si>
  <si>
    <t>(4)</t>
  </si>
  <si>
    <t>Insurance</t>
  </si>
  <si>
    <t>(5)</t>
  </si>
  <si>
    <t>Bldg. Management Supv. &amp; Custodial Services</t>
  </si>
  <si>
    <t>(6)</t>
  </si>
  <si>
    <t>Custodial &amp; Maintenance Supplies</t>
  </si>
  <si>
    <t>(7)</t>
  </si>
  <si>
    <t>Pest Control</t>
  </si>
  <si>
    <t>(8)</t>
  </si>
  <si>
    <t>Site Maintenance (Including Snow Removal)</t>
  </si>
  <si>
    <t>(9)</t>
  </si>
  <si>
    <t>Trash &amp; Waste Removal &amp; Disposal</t>
  </si>
  <si>
    <t>(10)</t>
  </si>
  <si>
    <t>Fire Protection</t>
  </si>
  <si>
    <t>(11)</t>
  </si>
  <si>
    <t>Monitoring &amp; Preventive Maintenance of Building &amp; Equipment</t>
  </si>
  <si>
    <t>(i)</t>
  </si>
  <si>
    <t>Heating/Ventilation/Air Conditioning</t>
  </si>
  <si>
    <t>(ii)</t>
  </si>
  <si>
    <t>Plumbing</t>
  </si>
  <si>
    <t>(iii)</t>
  </si>
  <si>
    <t>Electrical</t>
  </si>
  <si>
    <t>(iv)</t>
  </si>
  <si>
    <t>Elevators</t>
  </si>
  <si>
    <t xml:space="preserve">(v) </t>
  </si>
  <si>
    <t>Boilers</t>
  </si>
  <si>
    <t>(vi)</t>
  </si>
  <si>
    <t>Fire Safety System</t>
  </si>
  <si>
    <t>(vii)</t>
  </si>
  <si>
    <t>Security System</t>
  </si>
  <si>
    <t>(viii)</t>
  </si>
  <si>
    <t>Roof, Foundation, walls, Floors</t>
  </si>
  <si>
    <t>(12)</t>
  </si>
  <si>
    <t>Unscheduled Maintenance</t>
  </si>
  <si>
    <t>(13)</t>
  </si>
  <si>
    <t>Scheduled Maintenance (Floor Coverings, Lighting Fixtures, Repainting)</t>
  </si>
  <si>
    <t>(14)</t>
  </si>
  <si>
    <t>Security Services</t>
  </si>
  <si>
    <t>(15)</t>
  </si>
  <si>
    <t>Management Fees</t>
  </si>
  <si>
    <t>(e)</t>
  </si>
  <si>
    <t>(f)</t>
  </si>
  <si>
    <t>(g)</t>
  </si>
  <si>
    <t>(h)</t>
  </si>
  <si>
    <t>Annual Interest Rate</t>
  </si>
  <si>
    <t>Payment</t>
  </si>
  <si>
    <t>Interest</t>
  </si>
  <si>
    <t>Year 1</t>
  </si>
  <si>
    <t>Year 2</t>
  </si>
  <si>
    <t>Year 3</t>
  </si>
  <si>
    <t>Year 4</t>
  </si>
  <si>
    <t>Year 5</t>
  </si>
  <si>
    <t>Year 6</t>
  </si>
  <si>
    <t>Year 7</t>
  </si>
  <si>
    <t>Year 9</t>
  </si>
  <si>
    <t>Year 11</t>
  </si>
  <si>
    <t>Year 12</t>
  </si>
  <si>
    <t>Year 13</t>
  </si>
  <si>
    <t>Year 14</t>
  </si>
  <si>
    <t>Year 15</t>
  </si>
  <si>
    <t>Year 16</t>
  </si>
  <si>
    <t>Year 17</t>
  </si>
  <si>
    <t>Year 20</t>
  </si>
  <si>
    <t>Year 21</t>
  </si>
  <si>
    <t>Year 22</t>
  </si>
  <si>
    <t>Year 23</t>
  </si>
  <si>
    <t>Year 24</t>
  </si>
  <si>
    <t>Year 25</t>
  </si>
  <si>
    <t>Year 26</t>
  </si>
  <si>
    <t>Year 27</t>
  </si>
  <si>
    <t>Year 28</t>
  </si>
  <si>
    <t>Year 29</t>
  </si>
  <si>
    <t>Year 30</t>
  </si>
  <si>
    <t>Lease Begin Date:</t>
  </si>
  <si>
    <t>Lease End Date:</t>
  </si>
  <si>
    <t>(a) Rent</t>
  </si>
  <si>
    <t>(b) Depreciation</t>
  </si>
  <si>
    <t>(d) Principal and Interest Paid or Accrued</t>
  </si>
  <si>
    <t>Calendar Days of Lease:</t>
  </si>
  <si>
    <t>Prorated</t>
  </si>
  <si>
    <t>Loan Year</t>
  </si>
  <si>
    <t>Year Loan Started (YYYY)</t>
  </si>
  <si>
    <t>Year of Lease (YYYY)</t>
  </si>
  <si>
    <t>Loan Term (# Years)</t>
  </si>
  <si>
    <t>Tribe/School Down Payment</t>
  </si>
  <si>
    <t>End of Loan Year</t>
  </si>
  <si>
    <t>Cumulative Principal Paid</t>
  </si>
  <si>
    <t>Enter the annual interest Rate for the loan</t>
  </si>
  <si>
    <t>Enter the year the loan started in the YYYY format</t>
  </si>
  <si>
    <t>Enter the length of the loan in Years</t>
  </si>
  <si>
    <t>Enter any down payment or other off-setting payment provided by the tribe.</t>
  </si>
  <si>
    <t>Remaining Loan Balance (end of year)</t>
  </si>
  <si>
    <t>Beginning Loan Amount</t>
  </si>
  <si>
    <t>Tribal Share</t>
  </si>
  <si>
    <t>Year (YYYY)</t>
  </si>
  <si>
    <t>Initial Construction Cost (Tribe/School Cost Only)</t>
  </si>
  <si>
    <t>25 CFR Part 900 Subpart H Section 900.70 Cost Elements</t>
  </si>
  <si>
    <t>Enter the Beginning Date for this 105(l) Lease Agreement (M/D/YYYY format)</t>
  </si>
  <si>
    <t>Enter the Ending Date for this 105(l) Lease Agreement (M/D/YYYY format)</t>
  </si>
  <si>
    <t>(I) Fair Market Rental</t>
  </si>
  <si>
    <t xml:space="preserve">(c) Reserve Fund Contributions </t>
  </si>
  <si>
    <t>Enter date data was provided or updated for this form (M/D/YYYY format)</t>
  </si>
  <si>
    <t>Remarks</t>
  </si>
  <si>
    <t>Annual Inflation</t>
  </si>
  <si>
    <t>Amount</t>
  </si>
  <si>
    <t>O&amp;M Received From Indian Affairs (BIA or BIE) for this Facility</t>
  </si>
  <si>
    <t>(16).1</t>
  </si>
  <si>
    <t>(16).2</t>
  </si>
  <si>
    <t>(16).3</t>
  </si>
  <si>
    <t>(16).4</t>
  </si>
  <si>
    <t>(16).5</t>
  </si>
  <si>
    <t>Other Reasonable and Necessary O&amp;M Costs-Item 1</t>
  </si>
  <si>
    <t>Other Reasonable and Necessary O&amp;M Costs-Item 2</t>
  </si>
  <si>
    <t>Other Reasonable and Necessary O&amp;M Costs-Item 3</t>
  </si>
  <si>
    <t>Other Reasonable and Necessary O&amp;M Costs-Item 4</t>
  </si>
  <si>
    <t>Other Reasonable and Necessary O&amp;M Costs-Item 5</t>
  </si>
  <si>
    <t>Year 8</t>
  </si>
  <si>
    <t>Year 10</t>
  </si>
  <si>
    <t>Year 18</t>
  </si>
  <si>
    <t>Year 19</t>
  </si>
  <si>
    <t>Auto-calculated number of Calendar Days of Lease Term</t>
  </si>
  <si>
    <t>Auto-calculated prorated percentage for this lease term</t>
  </si>
  <si>
    <t>Provide here to auto-populate other tabs</t>
  </si>
  <si>
    <t>Auto-populated from Consolidated Summary tab.</t>
  </si>
  <si>
    <t>Enter the cost to construct or acquire the Facility (no soft costs or non-fixed assets at time of construction or acquisition)</t>
  </si>
  <si>
    <t>This is the total amount of funding provided or borrowed by the tribe. It cannot include any Federal Funds. If no other funds were used then the Total and Tribal Costs will be the same.</t>
  </si>
  <si>
    <t>This is auto-calculated and represents the percent of total construction/acquisition cost initially paid (directly, loan, down payment) by the Tribe.</t>
  </si>
  <si>
    <t>Tribal Percent
Share</t>
  </si>
  <si>
    <t xml:space="preserve">This is the date the facility originally went into service. A good source for this is the date of the certificate of occupancy. This date represents when the facility was ready to fully support the funded programs. </t>
  </si>
  <si>
    <t>Enter the 4 digit year (YYYY Format) the facility went into service.</t>
  </si>
  <si>
    <t>Select the number (1-12) corresponding to the in-service date from the drop-down list. This number will be used to determine which depreciation percents will be used from IRS Pub. 946.</t>
  </si>
  <si>
    <t>Life of Asset = 39 Years (Per IRS Pub. 946)</t>
  </si>
  <si>
    <t>Enter the Full Construction/Acquisition cost of the facility. Do not include soft costs. Do not include any supplemental funds from federal sources.</t>
  </si>
  <si>
    <t>This is auto-calculated and should match the initial loan amount. If not then either the Initial Construction/Acquisition cost or the Tribe/School down payment values need to be adjusted.</t>
  </si>
  <si>
    <t>Operations and Maintenance Expenses, to the extent not otherwise included in rent or use allowances, including, but not limited to:</t>
  </si>
  <si>
    <t>Fair Market Rental Calculation:</t>
  </si>
  <si>
    <t xml:space="preserve">Fair Market Rental Difference </t>
  </si>
  <si>
    <t>Previous Year
$/SF</t>
  </si>
  <si>
    <t>Fair Market Rental</t>
  </si>
  <si>
    <t>CPI Percent Change</t>
  </si>
  <si>
    <t>Consumer Price Index for All Urban Consumers (CPI-U)</t>
  </si>
  <si>
    <t>Original Data Value</t>
  </si>
  <si>
    <t>Series Id:</t>
  </si>
  <si>
    <t>CUUR0400SA0,CUUS0400SA0</t>
  </si>
  <si>
    <t>Not Seasonally Adjusted</t>
  </si>
  <si>
    <t>Series Title:</t>
  </si>
  <si>
    <t>All items in West urban, all urban consumers, not seasonally adjusted</t>
  </si>
  <si>
    <t>Area:</t>
  </si>
  <si>
    <t>West</t>
  </si>
  <si>
    <t>Item:</t>
  </si>
  <si>
    <t>All items</t>
  </si>
  <si>
    <t>Base Period:</t>
  </si>
  <si>
    <t>1982-84=100</t>
  </si>
  <si>
    <t>Years:</t>
  </si>
  <si>
    <t>Jan</t>
  </si>
  <si>
    <t>Feb</t>
  </si>
  <si>
    <t>Mar</t>
  </si>
  <si>
    <t>Apr</t>
  </si>
  <si>
    <t>May</t>
  </si>
  <si>
    <t>Jun</t>
  </si>
  <si>
    <t>Jul</t>
  </si>
  <si>
    <t>Aug</t>
  </si>
  <si>
    <t>Sep</t>
  </si>
  <si>
    <t>Oct</t>
  </si>
  <si>
    <t>Nov</t>
  </si>
  <si>
    <t>Dec</t>
  </si>
  <si>
    <t>Annual</t>
  </si>
  <si>
    <t>HALF1</t>
  </si>
  <si>
    <t>HALF2</t>
  </si>
  <si>
    <t>Previous Year Fair Market Rent</t>
  </si>
  <si>
    <t>List all Facilities in Lease</t>
  </si>
  <si>
    <t>PFSA/Common SF</t>
  </si>
  <si>
    <t>Shared Space SF</t>
  </si>
  <si>
    <t>$/SF/Year (PFSA)</t>
  </si>
  <si>
    <t>$/SF/Year (Shared)</t>
  </si>
  <si>
    <t>Fair Market Rental Change:</t>
  </si>
  <si>
    <t>CPI Values - Begin Month / Comparison Month</t>
  </si>
  <si>
    <t>**Input Previous Year Rent Per Sq. Ft., PFSA SF and Shared SF for each facility in appropriate column above**</t>
  </si>
  <si>
    <t>CUUR0200SA0,CUUS0200SA0</t>
  </si>
  <si>
    <t>All items in Midwest urban, all urban consumers, not seasonally adjusted</t>
  </si>
  <si>
    <t>Midwest</t>
  </si>
  <si>
    <t>CUUR0100SA0,CUUS0100SA0</t>
  </si>
  <si>
    <t>All items in Northeast urban, all urban consumers, not seasonally adjusted</t>
  </si>
  <si>
    <t>Northeast</t>
  </si>
  <si>
    <t>CUUR0300SA0,CUUS0300SA0</t>
  </si>
  <si>
    <t>All items in South urban, all urban consumers, not seasonally adjusted</t>
  </si>
  <si>
    <t>South</t>
  </si>
  <si>
    <t>Input the full amount of fair market rent for previous year (not prorated value)</t>
  </si>
  <si>
    <t>CPI Census Region</t>
  </si>
  <si>
    <t>CPI Months - Begin Month / Comparison Month</t>
  </si>
  <si>
    <t>Will auto-populate based on Lease Begin Date</t>
  </si>
  <si>
    <t>Will auto-populate based on Lease Begin Date and selected CPI Census Region</t>
  </si>
  <si>
    <t>Select the appropriate CPI region where Tribe is located (refer to BLS site for map)</t>
  </si>
  <si>
    <t>Prorated Percentage:</t>
  </si>
  <si>
    <t>**If Facility SF is 100% Shared, input FMR at double the rate so that formulas will work correctly**</t>
  </si>
  <si>
    <t>^^ CPI Values will highlight in color on the associated BLS Data table once populated on this tab. Print the supporting BLS Data table and include in lease package.</t>
  </si>
  <si>
    <t>Will auto-populate from completed Fair Market Rental input below</t>
  </si>
  <si>
    <t>Auto-calculated from Consolidated Summary tab.</t>
  </si>
  <si>
    <t>Auto-calculated from Consolidated from Summary tab. Each year of lease renewal, the P&amp;I payment for the full year will be represented by the value in column C that corresponds to the matching year in Column B.</t>
  </si>
  <si>
    <t xml:space="preserve">Total (h) Other Reasonable Expenses </t>
  </si>
  <si>
    <t xml:space="preserve">Total (g) Alterations Needed to Meet Contract Requirements </t>
  </si>
  <si>
    <t xml:space="preserve">Total (f) Repairs to Building and Equipment </t>
  </si>
  <si>
    <t xml:space="preserve">Total (e) Operations and Maintenance Expenses </t>
  </si>
  <si>
    <t>(16).6</t>
  </si>
  <si>
    <t>(16).7</t>
  </si>
  <si>
    <t>(16).8</t>
  </si>
  <si>
    <t>(16).9</t>
  </si>
  <si>
    <t>(16).10</t>
  </si>
  <si>
    <t>Other Reasonable and Necessary O&amp;M Costs-Item 6</t>
  </si>
  <si>
    <t>Other Reasonable and Necessary O&amp;M Costs-Item 7</t>
  </si>
  <si>
    <t>Other Reasonable and Necessary O&amp;M Costs-Item 8</t>
  </si>
  <si>
    <t>Other Reasonable and Necessary O&amp;M Costs-Item 9</t>
  </si>
  <si>
    <t>Other Reasonable and Necessary O&amp;M Costs-Item 10</t>
  </si>
  <si>
    <t>**NOTE - This worksheet is protected.  Monthly data will be updated in the master template by the Indian Affairs team**</t>
  </si>
  <si>
    <t>RENEWAL LEASES ONLY - NEXT TWO SECTIONS</t>
  </si>
  <si>
    <t>Exhibit Creation Date:</t>
  </si>
  <si>
    <t xml:space="preserve">Creation Date: </t>
  </si>
  <si>
    <t>Creation Date:</t>
  </si>
  <si>
    <t>Consolidated Calculation Summary</t>
  </si>
  <si>
    <t>39-Year Calculation Template</t>
  </si>
  <si>
    <t>PRINCIPAL &amp; INTEREST (Building Loan) Payment and Principal Info Provided</t>
  </si>
  <si>
    <t xml:space="preserve">(e) Operations &amp; Maintenance, (f) Repairs to buildings and equipment; (g) Alterations needed to meet contract requirements; (h) Other reasonable expenses </t>
  </si>
  <si>
    <r>
      <t xml:space="preserve">This template is for determining the (e) Operations &amp; Maintenance, (f) Repairs to buildings and equipment; (g) Alterations needed to meet contract requirements; and (h) Other reasonable expenses to be included in the 105(l) lease agreement. 
If a lease term is not a full 12 month period, then it will be prorated on the Consolidated Summary tab. Data entered should reflect actual or estimated amounts for a FULL Year.
The line items subordinate to (e) Operations &amp; Maintenance are identified in 25 CFR Part 900 Subpart H Section 900.70. The place holder "Items" listed under (f) through (h) are there for use as needed. 
This template requires cells highlighted in YELLOW to be filled in.  The YELLOW color will disappear after you input data in the field.
</t>
    </r>
    <r>
      <rPr>
        <b/>
        <sz val="12"/>
        <color theme="1"/>
        <rFont val="Arial"/>
        <family val="2"/>
      </rPr>
      <t xml:space="preserve">Amount: </t>
    </r>
    <r>
      <rPr>
        <sz val="12"/>
        <color theme="1"/>
        <rFont val="Arial"/>
        <family val="2"/>
      </rPr>
      <t xml:space="preserve">Enter the amount requested for each applicable item. 
</t>
    </r>
    <r>
      <rPr>
        <b/>
        <sz val="12"/>
        <color theme="1"/>
        <rFont val="Arial"/>
        <family val="2"/>
      </rPr>
      <t xml:space="preserve">Cost Basis: </t>
    </r>
    <r>
      <rPr>
        <sz val="12"/>
        <color theme="1"/>
        <rFont val="Arial"/>
        <family val="2"/>
      </rPr>
      <t xml:space="preserve">This should indicate whether the requested amount is based on an actual (known) value or an estimated value.
</t>
    </r>
    <r>
      <rPr>
        <b/>
        <sz val="12"/>
        <color theme="1"/>
        <rFont val="Arial"/>
        <family val="2"/>
      </rPr>
      <t>Remarks:</t>
    </r>
    <r>
      <rPr>
        <sz val="12"/>
        <color theme="1"/>
        <rFont val="Arial"/>
        <family val="2"/>
      </rPr>
      <t xml:space="preserve"> At a minimum the remarks should include the source of the requested amount (ledger documentation, AE estimate, similar previous work, etc...). Additional remarks as needed.
There are 5 rows that may be inserted into each section ((e)) through ((h)) where additional lines are needed by clicking on the "+" sign located to the left of each category total row (rows 41, 54, 67, and 80).
</t>
    </r>
    <r>
      <rPr>
        <b/>
        <sz val="12"/>
        <color theme="1"/>
        <rFont val="Arial"/>
        <family val="2"/>
      </rPr>
      <t>Once the data is provided in full, the amounts in the TOTAL lines for each section ((e)) through ((h))  will transfer to the Consolidated Summary tab.</t>
    </r>
    <r>
      <rPr>
        <sz val="12"/>
        <color theme="1"/>
        <rFont val="Arial"/>
        <family val="2"/>
      </rPr>
      <t xml:space="preserve">
</t>
    </r>
  </si>
  <si>
    <r>
      <t xml:space="preserve">This template is for determining the Principal and Interest (P&amp;I) to be included in the 105(l) lease agreement. 
If a lease term is not a full 12 month period, then it will be prorated on the Consolidated Summary tab. Data entered should reflect actual or estimated amounts for a FULL Year.
This template requires cells highlighted in YELLOW to be filled in. Please follow the guidance provided to the right of the cell or described below.
</t>
    </r>
    <r>
      <rPr>
        <b/>
        <sz val="12"/>
        <color theme="1"/>
        <rFont val="Arial"/>
        <family val="2"/>
      </rPr>
      <t>NOTE:</t>
    </r>
    <r>
      <rPr>
        <sz val="12"/>
        <color theme="1"/>
        <rFont val="Arial"/>
        <family val="2"/>
      </rPr>
      <t xml:space="preserve">  The YELLOW color in rows 7-12 will disappear after you input data in the field.  The rest of the Spreadsheet will auto-calculate.
</t>
    </r>
    <r>
      <rPr>
        <b/>
        <sz val="12"/>
        <color theme="1"/>
        <rFont val="Arial"/>
        <family val="2"/>
      </rPr>
      <t xml:space="preserve">Annual Loan Payment and Principal Information: </t>
    </r>
    <r>
      <rPr>
        <sz val="12"/>
        <color theme="1"/>
        <rFont val="Arial"/>
        <family val="2"/>
      </rPr>
      <t xml:space="preserve">Obtain a schedule of payments from the lender and provide a copy with the 105(l) lease supporting documentation. Compare to the calculated "Payment" and "Principal" columns below to confirm the "Remaining Loan Balance" at the end of each Loan Year matches the lender's schedule.
</t>
    </r>
    <r>
      <rPr>
        <b/>
        <sz val="12"/>
        <color theme="1"/>
        <rFont val="Arial"/>
        <family val="2"/>
      </rPr>
      <t>Once the data is provided in full, the P&amp;I (without prorating) should be the value in Column C that corresponds to the Year in Column B that matches the Year of Lease provided, and this value will transfer to the Consolidated Summary tab.</t>
    </r>
    <r>
      <rPr>
        <sz val="12"/>
        <color theme="1"/>
        <rFont val="Arial"/>
        <family val="2"/>
      </rPr>
      <t xml:space="preserve">
</t>
    </r>
  </si>
  <si>
    <r>
      <rPr>
        <sz val="12"/>
        <color theme="1"/>
        <rFont val="Arial"/>
        <family val="2"/>
      </rPr>
      <t xml:space="preserve">This template is for determining the Depreciation of a Facility asset over 39 years as prescribed per IRS Publication 946. 
If a lease term is not a full 12 month period, then it will be prorated on the Consolidated Summary tab. Data entered should reflect actual or estimated amounts for a FULL Year.
This template requires cells highlighted in YELLOW to be filled in. Please follow the guidance provided to the right of the cell or described below.
</t>
    </r>
    <r>
      <rPr>
        <b/>
        <sz val="12"/>
        <color theme="1"/>
        <rFont val="Arial"/>
        <family val="2"/>
      </rPr>
      <t>NOTE:</t>
    </r>
    <r>
      <rPr>
        <sz val="12"/>
        <color theme="1"/>
        <rFont val="Arial"/>
        <family val="2"/>
      </rPr>
      <t xml:space="preserve">  The YELLOW color will disappear after you input data in the field.  The rest of the Spreadsheet will auto-calculate.
</t>
    </r>
    <r>
      <rPr>
        <b/>
        <sz val="12"/>
        <color theme="1"/>
        <rFont val="Arial"/>
        <family val="2"/>
      </rPr>
      <t>Once all the data is entered in the yellow cells, the Depreciation should be the value in column C that corresponds to the YEAR in column B that matches the Year the 105(l) lease is being negotiated or renewed, and this value will transfer to the Consolidated Summary tab.</t>
    </r>
    <r>
      <rPr>
        <sz val="12"/>
        <color theme="1"/>
        <rFont val="Arial"/>
        <family val="2"/>
      </rPr>
      <t xml:space="preserve">
</t>
    </r>
    <r>
      <rPr>
        <b/>
        <sz val="12"/>
        <color theme="1"/>
        <rFont val="Arial"/>
        <family val="2"/>
      </rPr>
      <t xml:space="preserve">NOTE: </t>
    </r>
    <r>
      <rPr>
        <sz val="12"/>
        <color theme="1"/>
        <rFont val="Arial"/>
        <family val="2"/>
      </rPr>
      <t>This is a 39 year depreciation schedule. The reason it shows 40 years is to account for the partial years in the first and last year per IRS Publication 946.</t>
    </r>
    <r>
      <rPr>
        <b/>
        <sz val="12"/>
        <color theme="1"/>
        <rFont val="Arial"/>
        <family val="2"/>
      </rPr>
      <t xml:space="preserve">
</t>
    </r>
  </si>
  <si>
    <t>THIS SECTION FOR 1st YEAR LEASES ONLY</t>
  </si>
  <si>
    <t>Fair Mkt Rent
$/SF/Year</t>
  </si>
  <si>
    <t>Tribal Comments</t>
  </si>
  <si>
    <t>In-Service Month List</t>
  </si>
  <si>
    <t>THIS SECTION FOR ALL LEASES WITH O&amp;M</t>
  </si>
  <si>
    <t>(e) - (h) O&amp;M, Repairs, Alterations, and Other Expenses</t>
  </si>
  <si>
    <t>Will auto-populate from completed O&amp;M Cost Allocation input below</t>
  </si>
  <si>
    <t xml:space="preserve">Total Per Square Foot Per Annum </t>
  </si>
  <si>
    <t xml:space="preserve">Total Expenses - All of the Above Categories (e ) through (h) </t>
  </si>
  <si>
    <r>
      <t xml:space="preserve">The Consolidated Summary tab in this template is used to input Fair Market Rent and summarize the applicable calculations from the other tabs in the template. 
This template requires cells highlighted in YELLOW to be filled in. Please follow the guidance provided to the right of the cell or described below.  
</t>
    </r>
    <r>
      <rPr>
        <b/>
        <sz val="12"/>
        <color theme="1"/>
        <rFont val="Arial"/>
        <family val="2"/>
      </rPr>
      <t>NOTE:</t>
    </r>
    <r>
      <rPr>
        <sz val="12"/>
        <color theme="1"/>
        <rFont val="Arial"/>
        <family val="2"/>
      </rPr>
      <t xml:space="preserve"> The YELLOW color will disappear after you input data in the field. The rest of the Spreadsheet will auto-calculate.  
</t>
    </r>
    <r>
      <rPr>
        <b/>
        <sz val="12"/>
        <color theme="1"/>
        <rFont val="Arial"/>
        <family val="2"/>
      </rPr>
      <t>Fair Market Rental:</t>
    </r>
    <r>
      <rPr>
        <sz val="12"/>
        <color theme="1"/>
        <rFont val="Arial"/>
        <family val="2"/>
      </rPr>
      <t xml:space="preserve">  To open up the input fields for 1st Year Leases, click on the "+" sign located to the left of row 108, and to open the input fields for Renewal Leases, click on the "+" sign located to the left of row 160.  
</t>
    </r>
    <r>
      <rPr>
        <b/>
        <sz val="12"/>
        <color theme="1"/>
        <rFont val="Arial"/>
        <family val="2"/>
      </rPr>
      <t>Cost Elements (b) through (h):</t>
    </r>
    <r>
      <rPr>
        <sz val="12"/>
        <color theme="1"/>
        <rFont val="Arial"/>
        <family val="2"/>
      </rPr>
      <t xml:space="preserve"> Enter the calculated values for each of the applicable cost elements as calculated in the corresponding tab.
</t>
    </r>
    <r>
      <rPr>
        <b/>
        <sz val="12"/>
        <color theme="1"/>
        <rFont val="Arial"/>
        <family val="2"/>
      </rPr>
      <t>For Cost Elements input on the O&amp;M tab:</t>
    </r>
    <r>
      <rPr>
        <sz val="12"/>
        <color theme="1"/>
        <rFont val="Arial"/>
        <family val="2"/>
      </rPr>
      <t xml:space="preserve">  There is one further step on this Consolidated Calculation Summary tab.  Open up the input fields for Leases with O&amp;M by clicking on the "+" sign located to the left of row 66 and input the requested information.
</t>
    </r>
    <r>
      <rPr>
        <b/>
        <sz val="12"/>
        <color theme="1"/>
        <rFont val="Arial"/>
        <family val="2"/>
      </rPr>
      <t>Cost Elements (a) and (i):</t>
    </r>
    <r>
      <rPr>
        <sz val="12"/>
        <color theme="1"/>
        <rFont val="Arial"/>
        <family val="2"/>
      </rPr>
      <t xml:space="preserve"> </t>
    </r>
    <r>
      <rPr>
        <u/>
        <sz val="12"/>
        <color theme="1"/>
        <rFont val="Arial"/>
        <family val="2"/>
      </rPr>
      <t>IF APPLICABLE</t>
    </r>
    <r>
      <rPr>
        <sz val="12"/>
        <color theme="1"/>
        <rFont val="Arial"/>
        <family val="2"/>
      </rPr>
      <t xml:space="preserve">, these cost elements will require additional information and documentation that is not consistent with a form template. Once these have been negotiated then the resulting values should be entered here.
If you need more rows to add facilities in the Fair Market Rental Calculation section, click on one of the "+" signs located to the left of the applicable row.  Each "+" sign inserts 5 new rows.  Be sure to display the relevant input sections below the "Proposed Lease Amount" totals for printing the Exhibit - either the 1st Year Lease section or the Renewal Lease sections.  The majority of the cells in the tabs of this template are "protected." If modifications are needed for a unique requirement, advise the Indian Affairs team. 
If a lease term is not a full 12 month period, then "Lease Begin" and "Lease End" dates will be used to prorate the full year amounts provided. If this is a full-year lease agreement, ensure the begin &amp; end dates reflect 365 days (prorate will be 100%). The formula disregards leap years. The data entered and calculated in the other tabs should reflect actual or estimated amounts for a FULL Year.
</t>
    </r>
  </si>
  <si>
    <t>Fixed Rate per OTL Policy</t>
  </si>
  <si>
    <t>Total Tribal Cost (proof of cost required)</t>
  </si>
  <si>
    <t>Year of System/Component Last Replacement (cost basis)</t>
  </si>
  <si>
    <t>Expected System/Component Service Life (Years)</t>
  </si>
  <si>
    <t>Annual Payment</t>
  </si>
  <si>
    <t>Useful Life Year</t>
  </si>
  <si>
    <t>Corresponding CY/FY</t>
  </si>
  <si>
    <t>Cumulative Total</t>
  </si>
  <si>
    <t>Total Construction Cost / Current Replacement Value</t>
  </si>
  <si>
    <t>Reserve Period Yr</t>
  </si>
  <si>
    <t>First Year Reserve Entered into 105(l) Program</t>
  </si>
  <si>
    <t>Select from Drop-down Menu</t>
  </si>
  <si>
    <t>Tribe must provide proof of cost or value</t>
  </si>
  <si>
    <t>Auto-calculated based on input from field above</t>
  </si>
  <si>
    <t>Input the first year (in 4-digit format, XXXX) that this Building Replacement Reserve Fund was entered into the 105(l) program</t>
  </si>
  <si>
    <t>Auto-calculated from Consolidated Summary tab</t>
  </si>
  <si>
    <t>Auto-populated from Consolidated Summary tab</t>
  </si>
  <si>
    <r>
      <rPr>
        <sz val="12"/>
        <color theme="1"/>
        <rFont val="Arial"/>
        <family val="2"/>
      </rPr>
      <t xml:space="preserve">This cost category is intended to fund the down payment for a full building replacement.  Newly constructed facilities or facilities up to 15 years old are eligible for this reserve fund.
Data entered should reflect actual or estimated amounts for a FULL Year.  Reserve payment will be made for 10 years annually from the start of the initial lease term.
This template requires cells highlighted in YELLOW to be filled in. Please follow the guidance provided to the right of the cell.
</t>
    </r>
    <r>
      <rPr>
        <b/>
        <sz val="12"/>
        <color theme="1"/>
        <rFont val="Arial"/>
        <family val="2"/>
      </rPr>
      <t>NOTE:</t>
    </r>
    <r>
      <rPr>
        <sz val="12"/>
        <color theme="1"/>
        <rFont val="Arial"/>
        <family val="2"/>
      </rPr>
      <t xml:space="preserve">  The YELLOW color (in all columns where visible) will disappear after you input data in the field.  The rest of the Spreadsheet will auto-calculate.
</t>
    </r>
    <r>
      <rPr>
        <b/>
        <sz val="12"/>
        <color theme="1"/>
        <rFont val="Arial"/>
        <family val="2"/>
      </rPr>
      <t>Once the data is provided in full, the Annual Reserve Payment amount (highlighted in blue for the applicable 105(l) lease year) will transfer to the Consolidated Summary tab.</t>
    </r>
  </si>
  <si>
    <t>Enter O&amp;M Received for Facility as a Negative Number **</t>
  </si>
  <si>
    <t>The calculated total Reserve Fund will auto-populate from applicable "Reserve" tab **</t>
  </si>
  <si>
    <t>The calculated Depreciation value will auto-populate from "Depreciation" tab</t>
  </si>
  <si>
    <t>Not included in template. Provide justification separately and enter amount here</t>
  </si>
  <si>
    <t>The total loan payment for this lease year will auto-populate from the "P&amp;I" tab</t>
  </si>
  <si>
    <t>New Construction or Existing Facility</t>
  </si>
  <si>
    <t>Annual Reserve Payment Total</t>
  </si>
  <si>
    <t>Contributions to the Reserve Fund for Facility Template</t>
  </si>
  <si>
    <t>20% Contribution from DOI-IA</t>
  </si>
  <si>
    <t>Contributions to the Reserve Fund for Replacement of Facility's Major Systems Template</t>
  </si>
  <si>
    <r>
      <rPr>
        <sz val="12"/>
        <color theme="1"/>
        <rFont val="Arial"/>
        <family val="2"/>
      </rPr>
      <t xml:space="preserve">This cost category is intended to fund major systems or components. Major systems and components have a useful life that requires long-term maintenance planning to overhaul or renovate, and eventually replace them periodically. 
Data entered should reflect actual or estimated amounts for a FULL Year.
This template requires cells highlighted in YELLOW to be filled in. Please follow the guidance provided to the right (or left) of the cell or described below.
</t>
    </r>
    <r>
      <rPr>
        <b/>
        <sz val="12"/>
        <color theme="1"/>
        <rFont val="Arial"/>
        <family val="2"/>
      </rPr>
      <t>NOTE:</t>
    </r>
    <r>
      <rPr>
        <sz val="12"/>
        <color theme="1"/>
        <rFont val="Arial"/>
        <family val="2"/>
      </rPr>
      <t xml:space="preserve">  The YELLOW color (in all columns where visible) will disappear after you input data in the field.  The rest of the Spreadsheet will auto-calculate.  If more rows are needed to display the full calculation schedule for a system or component, click the "+" sign to the left of row 54 (for page 1) and/or row 102 (for page 2), which will display the final 10 years.
</t>
    </r>
    <r>
      <rPr>
        <b/>
        <sz val="12"/>
        <color theme="1"/>
        <rFont val="Arial"/>
        <family val="2"/>
      </rPr>
      <t>Name of System or Component:</t>
    </r>
    <r>
      <rPr>
        <sz val="12"/>
        <color theme="1"/>
        <rFont val="Arial"/>
        <family val="2"/>
      </rPr>
      <t xml:space="preserve"> Provide short name for item.
</t>
    </r>
    <r>
      <rPr>
        <b/>
        <sz val="12"/>
        <color theme="1"/>
        <rFont val="Arial"/>
        <family val="2"/>
      </rPr>
      <t xml:space="preserve">Total Tribal Cost:  </t>
    </r>
    <r>
      <rPr>
        <sz val="12"/>
        <color theme="1"/>
        <rFont val="Arial"/>
        <family val="2"/>
      </rPr>
      <t xml:space="preserve">Total amount spent by Tribe to replace the system or component.  Proof of the expenditure must be provided.  If the Tribe does not have copies of the relevant invoices or loan amount, they may obtain a contractor's bid (in current dollars) which will be depreciated back to the year the replacement occurred.
</t>
    </r>
    <r>
      <rPr>
        <b/>
        <sz val="12"/>
        <color theme="1"/>
        <rFont val="Arial"/>
        <family val="2"/>
      </rPr>
      <t>Year of System/Component Last Replacement:</t>
    </r>
    <r>
      <rPr>
        <sz val="12"/>
        <color theme="1"/>
        <rFont val="Arial"/>
        <family val="2"/>
      </rPr>
      <t xml:space="preserve"> This is the last time this system or component was replaced. If never, then this would be the in-service date (see depreciation).
</t>
    </r>
    <r>
      <rPr>
        <b/>
        <sz val="12"/>
        <color theme="1"/>
        <rFont val="Arial"/>
        <family val="2"/>
      </rPr>
      <t>Expected System or Component Service Life (Years):</t>
    </r>
    <r>
      <rPr>
        <sz val="12"/>
        <color theme="1"/>
        <rFont val="Arial"/>
        <family val="2"/>
      </rPr>
      <t xml:space="preserve"> Whole years only.  </t>
    </r>
    <r>
      <rPr>
        <b/>
        <sz val="12"/>
        <color theme="1"/>
        <rFont val="Arial"/>
        <family val="2"/>
      </rPr>
      <t>NO MORE THAN 39 years</t>
    </r>
    <r>
      <rPr>
        <sz val="12"/>
        <color theme="1"/>
        <rFont val="Arial"/>
        <family val="2"/>
      </rPr>
      <t xml:space="preserve"> may be input.
</t>
    </r>
    <r>
      <rPr>
        <b/>
        <sz val="12"/>
        <color theme="1"/>
        <rFont val="Arial"/>
        <family val="2"/>
      </rPr>
      <t>Once the data is provided in full, the Sum Total of Annual Reserve Payment amounts for all Systems or Components Reserved (each highlighted in blue for the applicable 105(l) lease year) will transfer to the Consolidated Summary tab.</t>
    </r>
  </si>
  <si>
    <r>
      <t xml:space="preserve">Repairs to Building and Equipment </t>
    </r>
    <r>
      <rPr>
        <sz val="12"/>
        <color theme="1"/>
        <rFont val="Arial"/>
        <family val="2"/>
      </rPr>
      <t>(provide brief description for each expense)</t>
    </r>
  </si>
  <si>
    <r>
      <t>Alterations needed to meet contract requirements</t>
    </r>
    <r>
      <rPr>
        <sz val="12"/>
        <color theme="1"/>
        <rFont val="Arial"/>
        <family val="2"/>
      </rPr>
      <t xml:space="preserve"> (provide brief description for each expense)</t>
    </r>
  </si>
  <si>
    <r>
      <t>Other Reasonable Expenses</t>
    </r>
    <r>
      <rPr>
        <sz val="12"/>
        <color theme="1"/>
        <rFont val="Arial"/>
        <family val="2"/>
      </rPr>
      <t xml:space="preserve"> (provide brief description for each expense)</t>
    </r>
  </si>
  <si>
    <t>Cost Basis (estimate or actual)</t>
  </si>
  <si>
    <t>** NOTE - the 1-Yr value will not be prorated for partial year as per policy</t>
  </si>
  <si>
    <t>Principal</t>
  </si>
  <si>
    <t>2015 to 2025</t>
  </si>
  <si>
    <t>Totals and Weighted Average Rents $/SF</t>
  </si>
  <si>
    <t>(a)</t>
  </si>
  <si>
    <t>Rent from Landlord Lease Agreement</t>
  </si>
  <si>
    <t>Base Rent</t>
  </si>
  <si>
    <t>Operating Expense/Common Area Maintenance Pass-throughs</t>
  </si>
  <si>
    <t>Real Estate Tax Pass-throughs</t>
  </si>
  <si>
    <t>Total (a) Rent</t>
  </si>
  <si>
    <t>Cost Allocation</t>
  </si>
  <si>
    <t>Total Rent Per Square Foot Per Annum</t>
  </si>
  <si>
    <t>Rental Cost Allocation:</t>
  </si>
  <si>
    <t>THIS SECTION FOR ALL LEASES WITH (LANDLORD) RENT</t>
  </si>
  <si>
    <t>O&amp;M Cost Allocation:</t>
  </si>
  <si>
    <t>Total (e) thru (h)
$/SF/Year</t>
  </si>
  <si>
    <t>Total (a)
$/SF/Year</t>
  </si>
  <si>
    <t>Due to the unavailability of CPI data from BLS for October 2025, the number used in the above table reflects the average of September and November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</si>
</sst>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quot;$&quot;#,##0_);\(&quot;$&quot;#,##0\)"/>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0.000%"/>
    <numFmt numFmtId="166" formatCode="0.0%"/>
    <numFmt numFmtId="167" formatCode="_(* #,##0_);_(* \(#,##0\);_(* &quot;-&quot;??_);_(@_)"/>
    <numFmt numFmtId="168" formatCode="#0.000"/>
    <numFmt numFmtId="169" formatCode="0.000_);\(0.000\)"/>
    <numFmt numFmtId="170" formatCode="_(&quot;$&quot;* #,##0.000_);_(&quot;$&quot;* \(#,##0.000\);_(&quot;$&quot;* &quot;-&quot;??_);_(@_)"/>
    <numFmt numFmtId="171" formatCode="&quot;$&quot;#,##0.0000000000_);\(&quot;$&quot;#,##0.0000000000\)"/>
    <numFmt numFmtId="172" formatCode="_(&quot;$&quot;* #,##0.0000000000_);_(&quot;$&quot;* \(#,##0.0000000000\);_(&quot;$&quot;* &quot;-&quot;??_);_(@_)"/>
    <numFmt numFmtId="173" formatCode="&quot;Year &quot;0"/>
  </numFmts>
  <fonts count="26" x14ac:knownFonts="1">
    <font>
      <sz val="11"/>
      <color theme="1"/>
      <name val="Calibri"/>
      <family val="2"/>
      <scheme val="minor"/>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1"/>
      <color theme="1"/>
      <name val="Calibri"/>
      <family val="2"/>
      <scheme val="minor"/>
    </font>
    <font>
      <b/>
      <sz val="12"/>
      <color theme="1"/>
      <name val="Arial"/>
      <family val="2"/>
    </font>
    <font>
      <u/>
      <sz val="12"/>
      <color theme="1"/>
      <name val="Arial"/>
      <family val="2"/>
    </font>
    <font>
      <sz val="8"/>
      <name val="Calibri"/>
      <family val="2"/>
      <scheme val="minor"/>
    </font>
    <font>
      <b/>
      <i/>
      <sz val="12"/>
      <color theme="1"/>
      <name val="Arial"/>
      <family val="2"/>
    </font>
    <font>
      <sz val="11"/>
      <color indexed="8"/>
      <name val="Calibri"/>
      <family val="2"/>
      <scheme val="minor"/>
    </font>
    <font>
      <b/>
      <sz val="12"/>
      <color indexed="8"/>
      <name val="Arial"/>
      <family val="2"/>
    </font>
    <font>
      <b/>
      <sz val="10"/>
      <color indexed="8"/>
      <name val="Arial"/>
      <family val="2"/>
    </font>
    <font>
      <sz val="10"/>
      <color indexed="8"/>
      <name val="Arial"/>
      <family val="2"/>
    </font>
    <font>
      <b/>
      <sz val="12"/>
      <color indexed="8"/>
      <name val="Arial"/>
      <family val="2"/>
    </font>
    <font>
      <b/>
      <sz val="10"/>
      <color indexed="8"/>
      <name val="Arial"/>
      <family val="2"/>
    </font>
    <font>
      <sz val="10"/>
      <color indexed="8"/>
      <name val="Arial"/>
      <family val="2"/>
    </font>
    <font>
      <i/>
      <sz val="11"/>
      <color theme="1"/>
      <name val="Arial"/>
      <family val="2"/>
    </font>
    <font>
      <sz val="12"/>
      <color theme="0"/>
      <name val="Arial"/>
      <family val="2"/>
    </font>
    <font>
      <sz val="12"/>
      <color rgb="FFFF0000"/>
      <name val="Arial"/>
      <family val="2"/>
    </font>
    <font>
      <sz val="11"/>
      <color theme="1"/>
      <name val="Arial"/>
      <family val="2"/>
    </font>
    <font>
      <b/>
      <sz val="14"/>
      <color theme="1"/>
      <name val="Arial"/>
      <family val="2"/>
    </font>
    <font>
      <i/>
      <sz val="11"/>
      <color indexed="8"/>
      <name val="Calibri"/>
      <family val="2"/>
      <scheme val="minor"/>
    </font>
    <font>
      <b/>
      <sz val="11"/>
      <color theme="1"/>
      <name val="Arial"/>
      <family val="2"/>
    </font>
    <font>
      <b/>
      <sz val="11"/>
      <color indexed="8"/>
      <name val="Calibri"/>
      <family val="2"/>
      <scheme val="minor"/>
    </font>
  </fonts>
  <fills count="12">
    <fill>
      <patternFill patternType="none"/>
    </fill>
    <fill>
      <patternFill patternType="gray125"/>
    </fill>
    <fill>
      <patternFill patternType="solid">
        <fgColor theme="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00B050"/>
        <bgColor indexed="64"/>
      </patternFill>
    </fill>
    <fill>
      <patternFill patternType="solid">
        <fgColor theme="4" tint="-0.249977111117893"/>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7"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ck">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s>
  <cellStyleXfs count="5">
    <xf numFmtId="0" fontId="0" fillId="0" borderId="0"/>
    <xf numFmtId="9"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0" fontId="11" fillId="0" borderId="0"/>
  </cellStyleXfs>
  <cellXfs count="440">
    <xf numFmtId="0" fontId="0" fillId="0" borderId="0" xfId="0"/>
    <xf numFmtId="0" fontId="7" fillId="2" borderId="1" xfId="0" applyFont="1" applyFill="1" applyBorder="1"/>
    <xf numFmtId="0" fontId="5" fillId="2" borderId="1" xfId="0" applyFont="1" applyFill="1" applyBorder="1" applyAlignment="1">
      <alignment horizontal="center"/>
    </xf>
    <xf numFmtId="0" fontId="5" fillId="2" borderId="1" xfId="0" applyFont="1" applyFill="1" applyBorder="1"/>
    <xf numFmtId="0" fontId="5" fillId="0" borderId="0" xfId="0" applyFont="1"/>
    <xf numFmtId="0" fontId="7" fillId="0" borderId="1" xfId="0" applyFont="1" applyBorder="1"/>
    <xf numFmtId="0" fontId="7" fillId="0" borderId="1" xfId="0" applyFont="1" applyBorder="1" applyAlignment="1">
      <alignment wrapText="1"/>
    </xf>
    <xf numFmtId="0" fontId="7" fillId="0" borderId="1" xfId="0" applyFont="1" applyBorder="1" applyAlignment="1">
      <alignment horizontal="right"/>
    </xf>
    <xf numFmtId="0" fontId="7" fillId="2" borderId="1" xfId="0" applyFont="1" applyFill="1" applyBorder="1" applyAlignment="1">
      <alignment horizontal="center"/>
    </xf>
    <xf numFmtId="0" fontId="7" fillId="0" borderId="0" xfId="0" applyFont="1"/>
    <xf numFmtId="0" fontId="5" fillId="2" borderId="10" xfId="0" applyFont="1" applyFill="1" applyBorder="1"/>
    <xf numFmtId="0" fontId="5" fillId="2" borderId="20" xfId="0" applyFont="1" applyFill="1" applyBorder="1" applyAlignment="1">
      <alignment horizontal="center"/>
    </xf>
    <xf numFmtId="0" fontId="5" fillId="2" borderId="2" xfId="0" applyFont="1" applyFill="1" applyBorder="1"/>
    <xf numFmtId="0" fontId="7" fillId="0" borderId="12" xfId="0" applyFont="1" applyBorder="1" applyAlignment="1">
      <alignment horizontal="center" wrapText="1"/>
    </xf>
    <xf numFmtId="0" fontId="7" fillId="0" borderId="13" xfId="0" applyFont="1" applyBorder="1" applyAlignment="1">
      <alignment horizontal="center"/>
    </xf>
    <xf numFmtId="0" fontId="7" fillId="0" borderId="18" xfId="0" applyFont="1" applyBorder="1" applyAlignment="1">
      <alignment horizontal="center" wrapText="1"/>
    </xf>
    <xf numFmtId="0" fontId="7" fillId="2" borderId="3" xfId="0" applyFont="1" applyFill="1" applyBorder="1"/>
    <xf numFmtId="0" fontId="7" fillId="0" borderId="21" xfId="0" applyFont="1" applyBorder="1" applyAlignment="1">
      <alignment horizontal="center" wrapText="1"/>
    </xf>
    <xf numFmtId="0" fontId="5" fillId="0" borderId="14" xfId="0" applyFont="1" applyBorder="1" applyAlignment="1">
      <alignment horizontal="center"/>
    </xf>
    <xf numFmtId="0" fontId="5" fillId="0" borderId="1" xfId="0" applyFont="1" applyBorder="1" applyAlignment="1">
      <alignment horizontal="center"/>
    </xf>
    <xf numFmtId="44" fontId="5" fillId="2" borderId="3" xfId="0" applyNumberFormat="1" applyFont="1" applyFill="1" applyBorder="1"/>
    <xf numFmtId="165" fontId="5" fillId="0" borderId="22" xfId="0" applyNumberFormat="1" applyFont="1" applyBorder="1" applyAlignment="1">
      <alignment horizontal="center" vertical="center" wrapText="1"/>
    </xf>
    <xf numFmtId="0" fontId="5" fillId="2" borderId="3" xfId="0" applyFont="1" applyFill="1" applyBorder="1"/>
    <xf numFmtId="165" fontId="5" fillId="0" borderId="14" xfId="0" applyNumberFormat="1" applyFont="1" applyBorder="1" applyAlignment="1">
      <alignment vertical="center" wrapText="1"/>
    </xf>
    <xf numFmtId="165" fontId="5" fillId="0" borderId="1" xfId="0" applyNumberFormat="1" applyFont="1" applyBorder="1" applyAlignment="1">
      <alignment vertical="center" wrapText="1"/>
    </xf>
    <xf numFmtId="165" fontId="5" fillId="0" borderId="9" xfId="0" applyNumberFormat="1" applyFont="1" applyBorder="1" applyAlignment="1">
      <alignment vertical="center" wrapText="1"/>
    </xf>
    <xf numFmtId="165" fontId="5" fillId="0" borderId="14" xfId="1" applyNumberFormat="1" applyFont="1" applyFill="1" applyBorder="1" applyAlignment="1">
      <alignment vertical="center" wrapText="1"/>
    </xf>
    <xf numFmtId="165" fontId="5" fillId="0" borderId="1" xfId="1" applyNumberFormat="1" applyFont="1" applyFill="1" applyBorder="1" applyAlignment="1">
      <alignment vertical="center" wrapText="1"/>
    </xf>
    <xf numFmtId="165" fontId="5" fillId="0" borderId="9" xfId="1" applyNumberFormat="1" applyFont="1" applyFill="1" applyBorder="1" applyAlignment="1">
      <alignment vertical="center" wrapText="1"/>
    </xf>
    <xf numFmtId="0" fontId="5" fillId="2" borderId="0" xfId="0" applyFont="1" applyFill="1"/>
    <xf numFmtId="0" fontId="5" fillId="0" borderId="15" xfId="0" applyFont="1" applyBorder="1" applyAlignment="1">
      <alignment horizontal="center"/>
    </xf>
    <xf numFmtId="0" fontId="5" fillId="0" borderId="8" xfId="0" applyFont="1" applyBorder="1" applyAlignment="1">
      <alignment horizontal="center"/>
    </xf>
    <xf numFmtId="165" fontId="5" fillId="0" borderId="23" xfId="0" applyNumberFormat="1" applyFont="1" applyBorder="1" applyAlignment="1">
      <alignment horizontal="center" vertical="center" wrapText="1"/>
    </xf>
    <xf numFmtId="165" fontId="5" fillId="0" borderId="15" xfId="1" applyNumberFormat="1" applyFont="1" applyBorder="1" applyAlignment="1">
      <alignment vertical="center" wrapText="1"/>
    </xf>
    <xf numFmtId="165" fontId="5" fillId="0" borderId="8" xfId="1" applyNumberFormat="1" applyFont="1" applyBorder="1" applyAlignment="1">
      <alignment vertical="center" wrapText="1"/>
    </xf>
    <xf numFmtId="165" fontId="5" fillId="0" borderId="19" xfId="1" applyNumberFormat="1" applyFont="1" applyBorder="1" applyAlignment="1">
      <alignment vertical="center" wrapText="1"/>
    </xf>
    <xf numFmtId="0" fontId="7" fillId="0" borderId="16" xfId="0" applyFont="1" applyBorder="1" applyAlignment="1">
      <alignment horizontal="center"/>
    </xf>
    <xf numFmtId="0" fontId="5" fillId="0" borderId="2" xfId="0" applyFont="1" applyBorder="1" applyAlignment="1">
      <alignment horizontal="center"/>
    </xf>
    <xf numFmtId="0" fontId="5" fillId="0" borderId="17" xfId="0" applyFont="1" applyBorder="1" applyAlignment="1">
      <alignment horizontal="center"/>
    </xf>
    <xf numFmtId="0" fontId="7" fillId="3" borderId="13" xfId="0" applyFont="1" applyFill="1" applyBorder="1" applyAlignment="1">
      <alignment horizontal="center"/>
    </xf>
    <xf numFmtId="0" fontId="4" fillId="2" borderId="1" xfId="0" applyFont="1" applyFill="1" applyBorder="1"/>
    <xf numFmtId="0" fontId="4" fillId="0" borderId="1" xfId="0" applyFont="1" applyBorder="1"/>
    <xf numFmtId="0" fontId="4" fillId="0" borderId="1" xfId="0" applyFont="1" applyBorder="1" applyAlignment="1">
      <alignment horizontal="center"/>
    </xf>
    <xf numFmtId="10" fontId="4" fillId="0" borderId="1" xfId="0" applyNumberFormat="1" applyFont="1" applyBorder="1"/>
    <xf numFmtId="0" fontId="7" fillId="0" borderId="1" xfId="0" applyFont="1" applyBorder="1" applyAlignment="1">
      <alignment horizontal="center" wrapText="1"/>
    </xf>
    <xf numFmtId="0" fontId="7" fillId="0" borderId="1" xfId="0" applyFont="1" applyBorder="1" applyAlignment="1">
      <alignment horizontal="left" wrapText="1"/>
    </xf>
    <xf numFmtId="0" fontId="7" fillId="0" borderId="1" xfId="0" applyFont="1" applyBorder="1" applyAlignment="1">
      <alignment horizontal="center"/>
    </xf>
    <xf numFmtId="1" fontId="4" fillId="0" borderId="1" xfId="0" applyNumberFormat="1" applyFont="1" applyBorder="1" applyAlignment="1">
      <alignment horizontal="center"/>
    </xf>
    <xf numFmtId="5" fontId="4" fillId="2" borderId="1" xfId="0" applyNumberFormat="1" applyFont="1" applyFill="1" applyBorder="1" applyAlignment="1">
      <alignment horizontal="center"/>
    </xf>
    <xf numFmtId="0" fontId="7" fillId="2" borderId="1" xfId="0" applyFont="1" applyFill="1" applyBorder="1" applyAlignment="1">
      <alignment horizontal="left" wrapText="1"/>
    </xf>
    <xf numFmtId="8" fontId="4" fillId="2" borderId="1" xfId="0" applyNumberFormat="1" applyFont="1" applyFill="1" applyBorder="1" applyAlignment="1">
      <alignment horizontal="center"/>
    </xf>
    <xf numFmtId="0" fontId="7" fillId="3" borderId="1" xfId="0" applyFont="1" applyFill="1" applyBorder="1" applyAlignment="1">
      <alignment horizontal="center"/>
    </xf>
    <xf numFmtId="0" fontId="7" fillId="5" borderId="1" xfId="0" applyFont="1" applyFill="1" applyBorder="1" applyAlignment="1">
      <alignment horizontal="center"/>
    </xf>
    <xf numFmtId="0" fontId="3" fillId="2" borderId="1" xfId="0" applyFont="1" applyFill="1" applyBorder="1" applyAlignment="1">
      <alignment wrapText="1"/>
    </xf>
    <xf numFmtId="166" fontId="5" fillId="0" borderId="1" xfId="0" applyNumberFormat="1" applyFont="1" applyBorder="1" applyAlignment="1">
      <alignment horizontal="right"/>
    </xf>
    <xf numFmtId="10" fontId="3" fillId="0" borderId="1" xfId="0" applyNumberFormat="1" applyFont="1" applyBorder="1"/>
    <xf numFmtId="0" fontId="3" fillId="0" borderId="1" xfId="0" applyFont="1" applyBorder="1"/>
    <xf numFmtId="10" fontId="3" fillId="2" borderId="1" xfId="0" applyNumberFormat="1" applyFont="1" applyFill="1" applyBorder="1"/>
    <xf numFmtId="0" fontId="3" fillId="2" borderId="1" xfId="0" applyFont="1" applyFill="1" applyBorder="1"/>
    <xf numFmtId="0" fontId="7" fillId="0" borderId="1" xfId="0" applyFont="1" applyBorder="1" applyAlignment="1">
      <alignment horizontal="left"/>
    </xf>
    <xf numFmtId="8" fontId="4" fillId="0" borderId="1" xfId="0" applyNumberFormat="1" applyFont="1" applyBorder="1" applyAlignment="1">
      <alignment horizontal="right"/>
    </xf>
    <xf numFmtId="10" fontId="1" fillId="0" borderId="1" xfId="0" applyNumberFormat="1" applyFont="1" applyBorder="1"/>
    <xf numFmtId="0" fontId="1" fillId="0" borderId="1" xfId="0" applyFont="1" applyBorder="1"/>
    <xf numFmtId="0" fontId="1" fillId="0" borderId="1" xfId="0" applyFont="1" applyBorder="1" applyProtection="1">
      <protection locked="0"/>
    </xf>
    <xf numFmtId="10" fontId="7" fillId="0" borderId="1" xfId="0" applyNumberFormat="1" applyFont="1" applyBorder="1"/>
    <xf numFmtId="0" fontId="7" fillId="0" borderId="1" xfId="0" applyFont="1" applyBorder="1" applyAlignment="1">
      <alignment horizontal="left" vertical="top" wrapText="1"/>
    </xf>
    <xf numFmtId="0" fontId="7" fillId="0" borderId="13" xfId="0" applyFont="1" applyBorder="1" applyAlignment="1">
      <alignment horizontal="center" wrapText="1"/>
    </xf>
    <xf numFmtId="0" fontId="11" fillId="0" borderId="0" xfId="4"/>
    <xf numFmtId="0" fontId="13" fillId="0" borderId="0" xfId="4" applyFont="1" applyAlignment="1">
      <alignment horizontal="left" vertical="top" wrapText="1"/>
    </xf>
    <xf numFmtId="0" fontId="13" fillId="0" borderId="33" xfId="4" applyFont="1" applyBorder="1" applyAlignment="1">
      <alignment horizontal="center" wrapText="1"/>
    </xf>
    <xf numFmtId="0" fontId="13" fillId="0" borderId="0" xfId="4" applyFont="1" applyAlignment="1">
      <alignment horizontal="left"/>
    </xf>
    <xf numFmtId="168" fontId="14" fillId="0" borderId="0" xfId="4" applyNumberFormat="1" applyFont="1" applyAlignment="1">
      <alignment horizontal="right"/>
    </xf>
    <xf numFmtId="0" fontId="7" fillId="7" borderId="1" xfId="0" applyFont="1" applyFill="1" applyBorder="1"/>
    <xf numFmtId="0" fontId="10" fillId="7" borderId="1" xfId="0" applyFont="1" applyFill="1" applyBorder="1" applyAlignment="1">
      <alignment horizontal="center"/>
    </xf>
    <xf numFmtId="0" fontId="1" fillId="7" borderId="1" xfId="0" applyFont="1" applyFill="1" applyBorder="1" applyAlignment="1">
      <alignment horizontal="left" indent="1"/>
    </xf>
    <xf numFmtId="0" fontId="1" fillId="7" borderId="1" xfId="0" applyFont="1" applyFill="1" applyBorder="1"/>
    <xf numFmtId="10" fontId="1" fillId="7" borderId="1" xfId="1" applyNumberFormat="1" applyFont="1" applyFill="1" applyBorder="1"/>
    <xf numFmtId="10" fontId="1" fillId="7" borderId="1" xfId="0" applyNumberFormat="1" applyFont="1" applyFill="1" applyBorder="1"/>
    <xf numFmtId="44" fontId="1" fillId="7" borderId="1" xfId="2" applyFont="1" applyFill="1" applyBorder="1" applyAlignment="1">
      <alignment horizontal="center"/>
    </xf>
    <xf numFmtId="167" fontId="1" fillId="7" borderId="1" xfId="3" applyNumberFormat="1" applyFont="1" applyFill="1" applyBorder="1"/>
    <xf numFmtId="0" fontId="1" fillId="7" borderId="1" xfId="0" applyFont="1" applyFill="1" applyBorder="1" applyAlignment="1">
      <alignment horizontal="left"/>
    </xf>
    <xf numFmtId="0" fontId="1" fillId="7" borderId="1" xfId="0" applyFont="1" applyFill="1" applyBorder="1" applyAlignment="1">
      <alignment horizontal="center" wrapText="1"/>
    </xf>
    <xf numFmtId="0" fontId="1" fillId="7" borderId="1" xfId="0" applyFont="1" applyFill="1" applyBorder="1" applyAlignment="1">
      <alignment horizontal="center"/>
    </xf>
    <xf numFmtId="0" fontId="10" fillId="7" borderId="1" xfId="0" applyFont="1" applyFill="1" applyBorder="1"/>
    <xf numFmtId="0" fontId="16" fillId="0" borderId="0" xfId="4" applyFont="1" applyAlignment="1">
      <alignment horizontal="left" vertical="top" wrapText="1"/>
    </xf>
    <xf numFmtId="0" fontId="16" fillId="0" borderId="33" xfId="4" applyFont="1" applyBorder="1" applyAlignment="1">
      <alignment horizontal="center" wrapText="1"/>
    </xf>
    <xf numFmtId="0" fontId="16" fillId="0" borderId="0" xfId="4" applyFont="1" applyAlignment="1">
      <alignment horizontal="left"/>
    </xf>
    <xf numFmtId="168" fontId="17" fillId="0" borderId="0" xfId="4" applyNumberFormat="1" applyFont="1" applyAlignment="1">
      <alignment horizontal="right"/>
    </xf>
    <xf numFmtId="0" fontId="19" fillId="0" borderId="1" xfId="0" applyFont="1" applyBorder="1"/>
    <xf numFmtId="0" fontId="19" fillId="0" borderId="1" xfId="0" applyFont="1" applyBorder="1" applyAlignment="1">
      <alignment horizontal="right"/>
    </xf>
    <xf numFmtId="8" fontId="4" fillId="0" borderId="1" xfId="0" applyNumberFormat="1" applyFont="1" applyBorder="1" applyAlignment="1" applyProtection="1">
      <alignment horizontal="right"/>
      <protection locked="0"/>
    </xf>
    <xf numFmtId="0" fontId="20" fillId="0" borderId="1" xfId="0" applyFont="1" applyBorder="1"/>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1" fontId="4" fillId="0" borderId="1" xfId="0" applyNumberFormat="1" applyFont="1" applyBorder="1" applyProtection="1">
      <protection locked="0"/>
    </xf>
    <xf numFmtId="0" fontId="1" fillId="0" borderId="1" xfId="0" applyFont="1" applyBorder="1" applyAlignment="1" applyProtection="1">
      <alignment horizontal="left" indent="1"/>
      <protection locked="0"/>
    </xf>
    <xf numFmtId="44" fontId="1" fillId="0" borderId="1" xfId="2" applyFont="1" applyFill="1" applyBorder="1" applyProtection="1">
      <protection locked="0"/>
    </xf>
    <xf numFmtId="167" fontId="1" fillId="0" borderId="1" xfId="3" applyNumberFormat="1" applyFont="1" applyFill="1" applyBorder="1" applyProtection="1">
      <protection locked="0"/>
    </xf>
    <xf numFmtId="44" fontId="1" fillId="0" borderId="1" xfId="2" applyFont="1" applyFill="1" applyBorder="1"/>
    <xf numFmtId="1" fontId="5" fillId="0" borderId="1" xfId="0" applyNumberFormat="1" applyFont="1" applyBorder="1" applyProtection="1">
      <protection locked="0"/>
    </xf>
    <xf numFmtId="7" fontId="4" fillId="0" borderId="1" xfId="0" applyNumberFormat="1" applyFont="1" applyBorder="1" applyAlignment="1" applyProtection="1">
      <alignment horizontal="right"/>
      <protection locked="0"/>
    </xf>
    <xf numFmtId="7" fontId="4" fillId="0" borderId="1" xfId="0" applyNumberFormat="1" applyFont="1" applyBorder="1" applyAlignment="1">
      <alignment horizontal="right"/>
    </xf>
    <xf numFmtId="7" fontId="7" fillId="0" borderId="1" xfId="0" applyNumberFormat="1" applyFont="1" applyBorder="1" applyAlignment="1">
      <alignment horizontal="right"/>
    </xf>
    <xf numFmtId="7" fontId="7" fillId="3" borderId="1" xfId="0" applyNumberFormat="1" applyFont="1" applyFill="1" applyBorder="1" applyAlignment="1">
      <alignment horizontal="right"/>
    </xf>
    <xf numFmtId="7" fontId="4" fillId="7" borderId="1" xfId="0" applyNumberFormat="1" applyFont="1" applyFill="1" applyBorder="1" applyAlignment="1" applyProtection="1">
      <alignment horizontal="right"/>
      <protection locked="0"/>
    </xf>
    <xf numFmtId="7" fontId="7" fillId="7" borderId="1" xfId="0" applyNumberFormat="1" applyFont="1" applyFill="1" applyBorder="1"/>
    <xf numFmtId="7" fontId="1" fillId="0" borderId="1" xfId="2" applyNumberFormat="1" applyFont="1" applyFill="1" applyBorder="1"/>
    <xf numFmtId="7" fontId="7" fillId="7" borderId="1" xfId="2" applyNumberFormat="1" applyFont="1" applyFill="1" applyBorder="1" applyAlignment="1"/>
    <xf numFmtId="7" fontId="5" fillId="0" borderId="1" xfId="2" applyNumberFormat="1" applyFont="1" applyFill="1" applyBorder="1" applyAlignment="1" applyProtection="1">
      <alignment horizontal="right"/>
      <protection locked="0"/>
    </xf>
    <xf numFmtId="7" fontId="5" fillId="0" borderId="1" xfId="0" applyNumberFormat="1" applyFont="1" applyBorder="1" applyProtection="1">
      <protection locked="0"/>
    </xf>
    <xf numFmtId="7" fontId="5" fillId="3" borderId="1" xfId="0" applyNumberFormat="1" applyFont="1" applyFill="1" applyBorder="1" applyAlignment="1">
      <alignment horizontal="center"/>
    </xf>
    <xf numFmtId="7" fontId="5" fillId="0" borderId="1" xfId="0" applyNumberFormat="1" applyFont="1" applyBorder="1" applyAlignment="1">
      <alignment horizontal="center"/>
    </xf>
    <xf numFmtId="7" fontId="5" fillId="0" borderId="9" xfId="0" applyNumberFormat="1" applyFont="1" applyBorder="1"/>
    <xf numFmtId="7" fontId="5" fillId="0" borderId="8" xfId="0" applyNumberFormat="1" applyFont="1" applyBorder="1" applyAlignment="1">
      <alignment horizontal="center"/>
    </xf>
    <xf numFmtId="7" fontId="5" fillId="0" borderId="19" xfId="0" applyNumberFormat="1" applyFont="1" applyBorder="1"/>
    <xf numFmtId="7" fontId="4" fillId="0" borderId="1" xfId="2" applyNumberFormat="1" applyFont="1" applyFill="1" applyBorder="1" applyAlignment="1">
      <alignment horizontal="right"/>
    </xf>
    <xf numFmtId="7" fontId="4" fillId="0" borderId="1" xfId="0" applyNumberFormat="1" applyFont="1" applyBorder="1"/>
    <xf numFmtId="7" fontId="7" fillId="0" borderId="1" xfId="0" applyNumberFormat="1" applyFont="1" applyBorder="1"/>
    <xf numFmtId="7" fontId="2" fillId="0" borderId="1" xfId="0" applyNumberFormat="1" applyFont="1" applyBorder="1" applyAlignment="1" applyProtection="1">
      <alignment horizontal="right"/>
      <protection locked="0"/>
    </xf>
    <xf numFmtId="7" fontId="2" fillId="0" borderId="1" xfId="0" applyNumberFormat="1" applyFont="1" applyBorder="1" applyProtection="1">
      <protection locked="0"/>
    </xf>
    <xf numFmtId="164" fontId="4" fillId="7" borderId="1" xfId="0" applyNumberFormat="1" applyFont="1" applyFill="1" applyBorder="1" applyAlignment="1" applyProtection="1">
      <alignment horizontal="right" indent="1"/>
      <protection locked="0"/>
    </xf>
    <xf numFmtId="17" fontId="1" fillId="7" borderId="0" xfId="4" quotePrefix="1" applyNumberFormat="1" applyFont="1" applyFill="1" applyAlignment="1">
      <alignment horizontal="right" indent="1"/>
    </xf>
    <xf numFmtId="17" fontId="1" fillId="7" borderId="1" xfId="4" quotePrefix="1" applyNumberFormat="1" applyFont="1" applyFill="1" applyBorder="1" applyAlignment="1">
      <alignment horizontal="right" indent="1"/>
    </xf>
    <xf numFmtId="0" fontId="7" fillId="0" borderId="12" xfId="0" applyFont="1" applyBorder="1" applyAlignment="1">
      <alignment horizontal="center"/>
    </xf>
    <xf numFmtId="0" fontId="7" fillId="0" borderId="18" xfId="0" applyFont="1" applyBorder="1" applyAlignment="1">
      <alignment horizontal="center"/>
    </xf>
    <xf numFmtId="0" fontId="7" fillId="0" borderId="1" xfId="0" applyFont="1" applyBorder="1" applyAlignment="1">
      <alignment horizontal="left" indent="1"/>
    </xf>
    <xf numFmtId="0" fontId="1" fillId="0" borderId="1" xfId="0" applyFont="1" applyBorder="1" applyAlignment="1">
      <alignment horizontal="left" indent="2"/>
    </xf>
    <xf numFmtId="0" fontId="23" fillId="0" borderId="0" xfId="4" applyFont="1"/>
    <xf numFmtId="0" fontId="1" fillId="0" borderId="1" xfId="0" applyFont="1" applyBorder="1" applyAlignment="1" applyProtection="1">
      <alignment horizontal="center"/>
      <protection locked="0"/>
    </xf>
    <xf numFmtId="0" fontId="4" fillId="4" borderId="1" xfId="0" applyFont="1" applyFill="1" applyBorder="1"/>
    <xf numFmtId="0" fontId="4" fillId="4" borderId="2" xfId="0" applyFont="1" applyFill="1" applyBorder="1" applyAlignment="1">
      <alignment horizontal="center"/>
    </xf>
    <xf numFmtId="0" fontId="4" fillId="4" borderId="3" xfId="0" applyFont="1" applyFill="1" applyBorder="1" applyAlignment="1">
      <alignment horizontal="center"/>
    </xf>
    <xf numFmtId="0" fontId="4" fillId="4" borderId="4" xfId="0" applyFont="1" applyFill="1" applyBorder="1" applyAlignment="1">
      <alignment horizontal="center"/>
    </xf>
    <xf numFmtId="0" fontId="7" fillId="4" borderId="1" xfId="0" applyFont="1" applyFill="1" applyBorder="1"/>
    <xf numFmtId="0" fontId="7" fillId="4" borderId="2" xfId="0" applyFont="1" applyFill="1" applyBorder="1" applyAlignment="1">
      <alignment horizontal="center"/>
    </xf>
    <xf numFmtId="0" fontId="7" fillId="4" borderId="3" xfId="0" applyFont="1" applyFill="1" applyBorder="1" applyAlignment="1">
      <alignment horizontal="center"/>
    </xf>
    <xf numFmtId="0" fontId="7" fillId="4" borderId="4" xfId="0" applyFont="1" applyFill="1" applyBorder="1" applyAlignment="1">
      <alignment horizontal="center"/>
    </xf>
    <xf numFmtId="0" fontId="5" fillId="0" borderId="37" xfId="0" applyFont="1" applyBorder="1"/>
    <xf numFmtId="0" fontId="5" fillId="0" borderId="37" xfId="0" applyFont="1" applyBorder="1" applyAlignment="1">
      <alignment horizontal="center"/>
    </xf>
    <xf numFmtId="0" fontId="1" fillId="0" borderId="0" xfId="0" applyFont="1"/>
    <xf numFmtId="169" fontId="1" fillId="7" borderId="1" xfId="0" applyNumberFormat="1" applyFont="1" applyFill="1" applyBorder="1"/>
    <xf numFmtId="167" fontId="7" fillId="7" borderId="1" xfId="3" applyNumberFormat="1" applyFont="1" applyFill="1" applyBorder="1"/>
    <xf numFmtId="170" fontId="1" fillId="0" borderId="1" xfId="2" applyNumberFormat="1" applyFont="1" applyFill="1" applyBorder="1"/>
    <xf numFmtId="0" fontId="4" fillId="0" borderId="2" xfId="0" applyFont="1" applyBorder="1"/>
    <xf numFmtId="0" fontId="4" fillId="0" borderId="3" xfId="0" applyFont="1" applyBorder="1"/>
    <xf numFmtId="0" fontId="4" fillId="0" borderId="4" xfId="0" applyFont="1" applyBorder="1"/>
    <xf numFmtId="172" fontId="1" fillId="0" borderId="1" xfId="2" applyNumberFormat="1" applyFont="1" applyFill="1" applyBorder="1"/>
    <xf numFmtId="172" fontId="1" fillId="0" borderId="1" xfId="2" applyNumberFormat="1" applyFont="1" applyFill="1" applyBorder="1" applyProtection="1"/>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5" fillId="0" borderId="4" xfId="0" applyFont="1" applyBorder="1"/>
    <xf numFmtId="0" fontId="5" fillId="0" borderId="1" xfId="0" applyFont="1" applyBorder="1"/>
    <xf numFmtId="0" fontId="5" fillId="2" borderId="14" xfId="0" applyFont="1" applyFill="1" applyBorder="1"/>
    <xf numFmtId="0" fontId="5" fillId="2" borderId="1" xfId="0" applyFont="1" applyFill="1" applyBorder="1" applyAlignment="1">
      <alignment wrapText="1"/>
    </xf>
    <xf numFmtId="10" fontId="5" fillId="2" borderId="1" xfId="0" applyNumberFormat="1" applyFont="1" applyFill="1" applyBorder="1" applyAlignment="1">
      <alignment wrapText="1"/>
    </xf>
    <xf numFmtId="0" fontId="5" fillId="2" borderId="9" xfId="0" applyFont="1" applyFill="1" applyBorder="1"/>
    <xf numFmtId="0" fontId="5" fillId="2" borderId="26" xfId="0" applyFont="1" applyFill="1" applyBorder="1"/>
    <xf numFmtId="0" fontId="5" fillId="2" borderId="10" xfId="0" applyFont="1" applyFill="1" applyBorder="1" applyAlignment="1">
      <alignment wrapText="1"/>
    </xf>
    <xf numFmtId="10" fontId="5" fillId="2" borderId="10" xfId="0" applyNumberFormat="1" applyFont="1" applyFill="1" applyBorder="1" applyAlignment="1">
      <alignment wrapText="1"/>
    </xf>
    <xf numFmtId="0" fontId="5" fillId="2" borderId="20" xfId="0" applyFont="1" applyFill="1" applyBorder="1"/>
    <xf numFmtId="0" fontId="5" fillId="2" borderId="38" xfId="0" applyFont="1" applyFill="1" applyBorder="1"/>
    <xf numFmtId="0" fontId="7" fillId="2" borderId="29" xfId="0" applyFont="1" applyFill="1" applyBorder="1" applyAlignment="1">
      <alignment wrapText="1"/>
    </xf>
    <xf numFmtId="0" fontId="1" fillId="2" borderId="34" xfId="0" applyFont="1" applyFill="1" applyBorder="1" applyAlignment="1">
      <alignment horizontal="left"/>
    </xf>
    <xf numFmtId="0" fontId="1" fillId="2" borderId="39" xfId="0" applyFont="1" applyFill="1" applyBorder="1" applyAlignment="1">
      <alignment horizontal="left"/>
    </xf>
    <xf numFmtId="0" fontId="5" fillId="2" borderId="35" xfId="0" applyFont="1" applyFill="1" applyBorder="1" applyAlignment="1">
      <alignment horizontal="left"/>
    </xf>
    <xf numFmtId="0" fontId="5" fillId="2" borderId="36" xfId="0" applyFont="1" applyFill="1" applyBorder="1" applyAlignment="1">
      <alignment horizontal="left"/>
    </xf>
    <xf numFmtId="0" fontId="5" fillId="2" borderId="4" xfId="0" applyFont="1" applyFill="1" applyBorder="1" applyAlignment="1">
      <alignment horizontal="left"/>
    </xf>
    <xf numFmtId="0" fontId="5" fillId="2" borderId="25" xfId="0" applyFont="1" applyFill="1" applyBorder="1" applyAlignment="1">
      <alignment horizontal="left"/>
    </xf>
    <xf numFmtId="0" fontId="7" fillId="0" borderId="29" xfId="0" applyFont="1" applyBorder="1" applyAlignment="1">
      <alignment wrapText="1"/>
    </xf>
    <xf numFmtId="0" fontId="1" fillId="0" borderId="30" xfId="0" applyFont="1" applyBorder="1" applyAlignment="1">
      <alignment horizontal="left"/>
    </xf>
    <xf numFmtId="0" fontId="5" fillId="0" borderId="10" xfId="0" applyFont="1" applyBorder="1" applyAlignment="1">
      <alignment horizontal="left"/>
    </xf>
    <xf numFmtId="0" fontId="1" fillId="0" borderId="39" xfId="0" applyFont="1" applyBorder="1" applyAlignment="1">
      <alignment horizontal="left"/>
    </xf>
    <xf numFmtId="0" fontId="5" fillId="0" borderId="29" xfId="0" applyFont="1" applyBorder="1" applyAlignment="1">
      <alignment horizontal="left"/>
    </xf>
    <xf numFmtId="0" fontId="24" fillId="0" borderId="29" xfId="0" applyFont="1" applyBorder="1"/>
    <xf numFmtId="0" fontId="7" fillId="0" borderId="39" xfId="0" applyFont="1" applyBorder="1" applyAlignment="1">
      <alignment wrapText="1"/>
    </xf>
    <xf numFmtId="0" fontId="1" fillId="0" borderId="0" xfId="0" applyFont="1" applyAlignment="1">
      <alignment horizontal="left"/>
    </xf>
    <xf numFmtId="0" fontId="5" fillId="0" borderId="2" xfId="0" applyFont="1" applyBorder="1" applyAlignment="1">
      <alignment horizontal="left"/>
    </xf>
    <xf numFmtId="0" fontId="5" fillId="0" borderId="3" xfId="0" applyFont="1" applyBorder="1" applyAlignment="1">
      <alignment horizontal="left"/>
    </xf>
    <xf numFmtId="0" fontId="5" fillId="0" borderId="4" xfId="0" applyFont="1" applyBorder="1" applyAlignment="1">
      <alignment horizontal="left"/>
    </xf>
    <xf numFmtId="0" fontId="5" fillId="0" borderId="0" xfId="0" applyFont="1" applyAlignment="1">
      <alignment horizontal="left"/>
    </xf>
    <xf numFmtId="0" fontId="4" fillId="2" borderId="4" xfId="0" applyFont="1" applyFill="1" applyBorder="1"/>
    <xf numFmtId="0" fontId="1" fillId="0" borderId="2" xfId="0" applyFont="1" applyBorder="1" applyAlignment="1">
      <alignment horizontal="center"/>
    </xf>
    <xf numFmtId="0" fontId="1" fillId="0" borderId="1" xfId="0" applyFont="1" applyBorder="1" applyAlignment="1">
      <alignment horizontal="center"/>
    </xf>
    <xf numFmtId="173" fontId="1" fillId="0" borderId="29" xfId="0" applyNumberFormat="1" applyFont="1" applyBorder="1" applyAlignment="1">
      <alignment horizontal="center" wrapText="1"/>
    </xf>
    <xf numFmtId="1" fontId="1" fillId="0" borderId="2" xfId="0" applyNumberFormat="1" applyFont="1" applyBorder="1" applyAlignment="1">
      <alignment horizontal="center"/>
    </xf>
    <xf numFmtId="44" fontId="1" fillId="0" borderId="2" xfId="2" applyFont="1" applyBorder="1" applyAlignment="1" applyProtection="1">
      <alignment horizontal="left"/>
    </xf>
    <xf numFmtId="44" fontId="1" fillId="0" borderId="1" xfId="2" applyFont="1" applyBorder="1" applyAlignment="1" applyProtection="1">
      <alignment horizontal="left"/>
    </xf>
    <xf numFmtId="173" fontId="1" fillId="0" borderId="1" xfId="0" applyNumberFormat="1" applyFont="1" applyBorder="1" applyAlignment="1">
      <alignment horizontal="center" wrapText="1"/>
    </xf>
    <xf numFmtId="44" fontId="1" fillId="0" borderId="2" xfId="0" applyNumberFormat="1" applyFont="1" applyBorder="1" applyAlignment="1">
      <alignment horizontal="left"/>
    </xf>
    <xf numFmtId="44" fontId="1" fillId="0" borderId="1" xfId="0" applyNumberFormat="1" applyFont="1" applyBorder="1" applyAlignment="1">
      <alignment horizontal="left"/>
    </xf>
    <xf numFmtId="173" fontId="7" fillId="0" borderId="29" xfId="0" applyNumberFormat="1" applyFont="1" applyBorder="1" applyAlignment="1">
      <alignment horizontal="right" wrapText="1" indent="1"/>
    </xf>
    <xf numFmtId="44" fontId="1" fillId="0" borderId="34" xfId="0" applyNumberFormat="1" applyFont="1" applyBorder="1" applyAlignment="1">
      <alignment horizontal="left"/>
    </xf>
    <xf numFmtId="0" fontId="1" fillId="0" borderId="34" xfId="0" applyFont="1" applyBorder="1" applyAlignment="1">
      <alignment horizontal="left"/>
    </xf>
    <xf numFmtId="0" fontId="5" fillId="0" borderId="36" xfId="0" applyFont="1" applyBorder="1" applyAlignment="1">
      <alignment horizontal="left"/>
    </xf>
    <xf numFmtId="0" fontId="7" fillId="2" borderId="28" xfId="0" applyFont="1" applyFill="1" applyBorder="1"/>
    <xf numFmtId="164" fontId="7" fillId="2" borderId="28" xfId="0" applyNumberFormat="1" applyFont="1" applyFill="1" applyBorder="1"/>
    <xf numFmtId="1" fontId="7" fillId="2" borderId="28" xfId="0" applyNumberFormat="1" applyFont="1" applyFill="1" applyBorder="1"/>
    <xf numFmtId="0" fontId="5" fillId="0" borderId="34" xfId="0" applyFont="1" applyBorder="1"/>
    <xf numFmtId="0" fontId="5" fillId="0" borderId="35" xfId="0" applyFont="1" applyBorder="1"/>
    <xf numFmtId="164" fontId="5" fillId="0" borderId="35" xfId="0" applyNumberFormat="1" applyFont="1" applyBorder="1"/>
    <xf numFmtId="0" fontId="5" fillId="0" borderId="3" xfId="0" applyFont="1" applyBorder="1"/>
    <xf numFmtId="0" fontId="24" fillId="0" borderId="29" xfId="0" applyFont="1" applyBorder="1" applyAlignment="1">
      <alignment wrapText="1"/>
    </xf>
    <xf numFmtId="0" fontId="5" fillId="2" borderId="29" xfId="0" applyFont="1" applyFill="1" applyBorder="1"/>
    <xf numFmtId="0" fontId="7" fillId="2" borderId="39" xfId="0" applyFont="1" applyFill="1" applyBorder="1" applyAlignment="1">
      <alignment wrapText="1"/>
    </xf>
    <xf numFmtId="0" fontId="7" fillId="2" borderId="0" xfId="0" applyFont="1" applyFill="1" applyAlignment="1">
      <alignment wrapText="1"/>
    </xf>
    <xf numFmtId="0" fontId="7" fillId="2" borderId="31" xfId="0" applyFont="1" applyFill="1" applyBorder="1" applyAlignment="1">
      <alignment wrapText="1"/>
    </xf>
    <xf numFmtId="0" fontId="1" fillId="2" borderId="0" xfId="0" applyFont="1" applyFill="1" applyAlignment="1">
      <alignment wrapText="1"/>
    </xf>
    <xf numFmtId="0" fontId="1" fillId="2" borderId="31" xfId="0" applyFont="1" applyFill="1" applyBorder="1" applyAlignment="1">
      <alignment wrapText="1"/>
    </xf>
    <xf numFmtId="0" fontId="1" fillId="2" borderId="40" xfId="0" applyFont="1" applyFill="1" applyBorder="1" applyAlignment="1">
      <alignment wrapText="1"/>
    </xf>
    <xf numFmtId="0" fontId="7" fillId="0" borderId="0" xfId="0" applyFont="1" applyAlignment="1">
      <alignment wrapText="1"/>
    </xf>
    <xf numFmtId="0" fontId="1" fillId="0" borderId="0" xfId="0" applyFont="1" applyAlignment="1">
      <alignment wrapText="1"/>
    </xf>
    <xf numFmtId="0" fontId="1" fillId="0" borderId="40" xfId="0" applyFont="1" applyBorder="1" applyAlignment="1">
      <alignment wrapText="1"/>
    </xf>
    <xf numFmtId="1" fontId="1" fillId="0" borderId="2" xfId="0" applyNumberFormat="1" applyFont="1" applyBorder="1" applyAlignment="1">
      <alignment horizontal="center" wrapText="1"/>
    </xf>
    <xf numFmtId="0" fontId="1" fillId="0" borderId="40" xfId="0" applyFont="1" applyBorder="1"/>
    <xf numFmtId="1" fontId="5" fillId="0" borderId="1" xfId="0" applyNumberFormat="1" applyFont="1" applyBorder="1" applyAlignment="1">
      <alignment horizontal="center" wrapText="1"/>
    </xf>
    <xf numFmtId="44" fontId="5" fillId="0" borderId="4" xfId="2" applyFont="1" applyBorder="1" applyAlignment="1" applyProtection="1">
      <alignment wrapText="1"/>
    </xf>
    <xf numFmtId="1" fontId="5" fillId="0" borderId="3" xfId="0" applyNumberFormat="1" applyFont="1" applyBorder="1" applyAlignment="1">
      <alignment wrapText="1"/>
    </xf>
    <xf numFmtId="1" fontId="5" fillId="0" borderId="4" xfId="0" applyNumberFormat="1" applyFont="1" applyBorder="1" applyAlignment="1">
      <alignment wrapText="1"/>
    </xf>
    <xf numFmtId="0" fontId="1" fillId="0" borderId="43" xfId="0" applyFont="1" applyBorder="1"/>
    <xf numFmtId="0" fontId="7" fillId="2" borderId="27" xfId="0" applyFont="1" applyFill="1" applyBorder="1" applyAlignment="1">
      <alignment horizontal="center"/>
    </xf>
    <xf numFmtId="0" fontId="5" fillId="0" borderId="11" xfId="0" applyFont="1" applyBorder="1"/>
    <xf numFmtId="173" fontId="22" fillId="0" borderId="29" xfId="0" applyNumberFormat="1" applyFont="1" applyBorder="1" applyAlignment="1">
      <alignment horizontal="right" wrapText="1" indent="1"/>
    </xf>
    <xf numFmtId="44" fontId="22" fillId="9" borderId="2" xfId="0" applyNumberFormat="1" applyFont="1" applyFill="1" applyBorder="1" applyAlignment="1">
      <alignment horizontal="left"/>
    </xf>
    <xf numFmtId="44" fontId="22" fillId="9" borderId="8" xfId="2" applyFont="1" applyFill="1" applyBorder="1" applyAlignment="1" applyProtection="1">
      <alignment wrapText="1"/>
    </xf>
    <xf numFmtId="10" fontId="1" fillId="0" borderId="2" xfId="0" applyNumberFormat="1" applyFont="1" applyBorder="1"/>
    <xf numFmtId="0" fontId="7" fillId="2" borderId="1" xfId="0" applyFont="1" applyFill="1" applyBorder="1" applyAlignment="1">
      <alignment wrapText="1"/>
    </xf>
    <xf numFmtId="0" fontId="2" fillId="0" borderId="1" xfId="0" applyFont="1" applyBorder="1"/>
    <xf numFmtId="10" fontId="4" fillId="2" borderId="1" xfId="0" applyNumberFormat="1" applyFont="1" applyFill="1" applyBorder="1"/>
    <xf numFmtId="49" fontId="7" fillId="2" borderId="1" xfId="0" applyNumberFormat="1" applyFont="1" applyFill="1" applyBorder="1"/>
    <xf numFmtId="164" fontId="7" fillId="0" borderId="1" xfId="0" applyNumberFormat="1" applyFont="1" applyBorder="1" applyAlignment="1">
      <alignment horizontal="center"/>
    </xf>
    <xf numFmtId="164" fontId="2" fillId="2" borderId="1" xfId="0" applyNumberFormat="1" applyFont="1" applyFill="1" applyBorder="1"/>
    <xf numFmtId="0" fontId="1" fillId="2" borderId="1" xfId="0" applyFont="1" applyFill="1" applyBorder="1" applyAlignment="1">
      <alignment horizontal="center" wrapText="1"/>
    </xf>
    <xf numFmtId="0" fontId="1" fillId="2" borderId="1" xfId="0" applyFont="1" applyFill="1" applyBorder="1" applyAlignment="1">
      <alignment horizontal="center"/>
    </xf>
    <xf numFmtId="0" fontId="2" fillId="2" borderId="1" xfId="0" applyFont="1" applyFill="1" applyBorder="1"/>
    <xf numFmtId="49" fontId="2" fillId="0" borderId="1" xfId="0" applyNumberFormat="1" applyFont="1" applyBorder="1" applyAlignment="1">
      <alignment horizontal="center"/>
    </xf>
    <xf numFmtId="7" fontId="2" fillId="0" borderId="1" xfId="0" applyNumberFormat="1" applyFont="1" applyBorder="1" applyAlignment="1">
      <alignment horizontal="right"/>
    </xf>
    <xf numFmtId="0" fontId="2" fillId="0" borderId="1" xfId="0" applyFont="1" applyBorder="1" applyAlignment="1">
      <alignment horizontal="center"/>
    </xf>
    <xf numFmtId="7" fontId="2" fillId="2" borderId="1" xfId="0" applyNumberFormat="1" applyFont="1" applyFill="1" applyBorder="1"/>
    <xf numFmtId="0" fontId="2" fillId="2" borderId="1" xfId="0" applyFont="1" applyFill="1" applyBorder="1" applyAlignment="1">
      <alignment horizontal="center"/>
    </xf>
    <xf numFmtId="49" fontId="2" fillId="0" borderId="1" xfId="0" applyNumberFormat="1" applyFont="1" applyBorder="1" applyAlignment="1">
      <alignment horizontal="right"/>
    </xf>
    <xf numFmtId="0" fontId="2" fillId="0" borderId="1" xfId="0" applyFont="1" applyBorder="1" applyAlignment="1">
      <alignment wrapText="1"/>
    </xf>
    <xf numFmtId="49" fontId="1" fillId="0" borderId="1" xfId="0" applyNumberFormat="1" applyFont="1" applyBorder="1" applyAlignment="1">
      <alignment horizontal="center"/>
    </xf>
    <xf numFmtId="49" fontId="7" fillId="2" borderId="1" xfId="0" applyNumberFormat="1" applyFont="1" applyFill="1" applyBorder="1" applyAlignment="1">
      <alignment horizontal="center"/>
    </xf>
    <xf numFmtId="7" fontId="7" fillId="3" borderId="1" xfId="0" applyNumberFormat="1" applyFont="1" applyFill="1" applyBorder="1"/>
    <xf numFmtId="49" fontId="2" fillId="6" borderId="1" xfId="0" applyNumberFormat="1" applyFont="1" applyFill="1" applyBorder="1" applyAlignment="1">
      <alignment horizontal="center"/>
    </xf>
    <xf numFmtId="0" fontId="7" fillId="6" borderId="1" xfId="0" applyFont="1" applyFill="1" applyBorder="1"/>
    <xf numFmtId="7" fontId="2" fillId="6" borderId="1" xfId="0" applyNumberFormat="1" applyFont="1" applyFill="1" applyBorder="1"/>
    <xf numFmtId="0" fontId="2" fillId="6" borderId="1" xfId="0" applyFont="1" applyFill="1" applyBorder="1" applyAlignment="1">
      <alignment horizontal="center"/>
    </xf>
    <xf numFmtId="0" fontId="2" fillId="6" borderId="1" xfId="0" applyFont="1" applyFill="1" applyBorder="1"/>
    <xf numFmtId="49" fontId="7" fillId="0" borderId="1" xfId="0" applyNumberFormat="1" applyFont="1" applyBorder="1" applyAlignment="1">
      <alignment horizontal="left"/>
    </xf>
    <xf numFmtId="49" fontId="2" fillId="0" borderId="1" xfId="0" applyNumberFormat="1" applyFont="1" applyBorder="1" applyAlignment="1">
      <alignment horizontal="left"/>
    </xf>
    <xf numFmtId="49" fontId="7" fillId="2" borderId="1" xfId="0" applyNumberFormat="1" applyFont="1" applyFill="1" applyBorder="1" applyAlignment="1">
      <alignment horizontal="left"/>
    </xf>
    <xf numFmtId="164" fontId="2" fillId="6" borderId="1" xfId="0" applyNumberFormat="1" applyFont="1" applyFill="1" applyBorder="1"/>
    <xf numFmtId="171" fontId="7" fillId="3" borderId="1" xfId="0" applyNumberFormat="1" applyFont="1" applyFill="1" applyBorder="1"/>
    <xf numFmtId="0" fontId="21" fillId="0" borderId="1" xfId="0" applyFont="1" applyBorder="1" applyAlignment="1" applyProtection="1">
      <alignment horizontal="left" indent="1"/>
      <protection locked="0"/>
    </xf>
    <xf numFmtId="0" fontId="2" fillId="0" borderId="1" xfId="0" applyFont="1" applyBorder="1" applyAlignment="1" applyProtection="1">
      <alignment horizontal="left" indent="1"/>
      <protection locked="0"/>
    </xf>
    <xf numFmtId="10" fontId="7" fillId="0" borderId="1" xfId="0" applyNumberFormat="1" applyFont="1" applyBorder="1" applyProtection="1">
      <protection locked="0"/>
    </xf>
    <xf numFmtId="0" fontId="7" fillId="10" borderId="1" xfId="0" applyFont="1" applyFill="1" applyBorder="1" applyAlignment="1">
      <alignment horizontal="center"/>
    </xf>
    <xf numFmtId="44" fontId="7" fillId="7" borderId="1" xfId="2" applyFont="1" applyFill="1" applyBorder="1" applyAlignment="1">
      <alignment horizontal="center"/>
    </xf>
    <xf numFmtId="0" fontId="1" fillId="0" borderId="2" xfId="0" applyFont="1" applyBorder="1"/>
    <xf numFmtId="0" fontId="1" fillId="0" borderId="3" xfId="0" applyFont="1" applyBorder="1"/>
    <xf numFmtId="0" fontId="1" fillId="0" borderId="4" xfId="0" applyFont="1" applyBorder="1"/>
    <xf numFmtId="10" fontId="18" fillId="7" borderId="30" xfId="0" applyNumberFormat="1" applyFont="1" applyFill="1" applyBorder="1" applyAlignment="1">
      <alignment horizontal="center" wrapText="1"/>
    </xf>
    <xf numFmtId="10" fontId="18" fillId="7" borderId="31" xfId="0" applyNumberFormat="1" applyFont="1" applyFill="1" applyBorder="1" applyAlignment="1">
      <alignment horizontal="center" wrapText="1"/>
    </xf>
    <xf numFmtId="10" fontId="18" fillId="7" borderId="32" xfId="0" applyNumberFormat="1" applyFont="1" applyFill="1" applyBorder="1" applyAlignment="1">
      <alignment horizontal="center" wrapText="1"/>
    </xf>
    <xf numFmtId="10" fontId="18" fillId="7" borderId="34" xfId="0" applyNumberFormat="1" applyFont="1" applyFill="1" applyBorder="1" applyAlignment="1">
      <alignment horizontal="center" wrapText="1"/>
    </xf>
    <xf numFmtId="10" fontId="18" fillId="7" borderId="35" xfId="0" applyNumberFormat="1" applyFont="1" applyFill="1" applyBorder="1" applyAlignment="1">
      <alignment horizontal="center" wrapText="1"/>
    </xf>
    <xf numFmtId="10" fontId="18" fillId="7" borderId="36" xfId="0" applyNumberFormat="1" applyFont="1" applyFill="1" applyBorder="1" applyAlignment="1">
      <alignment horizontal="center" wrapText="1"/>
    </xf>
    <xf numFmtId="10" fontId="1" fillId="0" borderId="2" xfId="0" applyNumberFormat="1" applyFont="1" applyBorder="1" applyAlignment="1">
      <alignment horizontal="center"/>
    </xf>
    <xf numFmtId="10" fontId="1" fillId="0" borderId="3" xfId="0" applyNumberFormat="1" applyFont="1" applyBorder="1" applyAlignment="1">
      <alignment horizontal="center"/>
    </xf>
    <xf numFmtId="10" fontId="1" fillId="0" borderId="4" xfId="0" applyNumberFormat="1"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10" fillId="7" borderId="2" xfId="0" applyFont="1" applyFill="1" applyBorder="1" applyAlignment="1">
      <alignment horizontal="center"/>
    </xf>
    <xf numFmtId="0" fontId="10" fillId="7" borderId="3" xfId="0" applyFont="1" applyFill="1" applyBorder="1" applyAlignment="1">
      <alignment horizontal="center"/>
    </xf>
    <xf numFmtId="0" fontId="10" fillId="7" borderId="4" xfId="0" applyFont="1" applyFill="1" applyBorder="1" applyAlignment="1">
      <alignment horizontal="center"/>
    </xf>
    <xf numFmtId="10" fontId="1" fillId="7" borderId="2" xfId="0" applyNumberFormat="1" applyFont="1" applyFill="1" applyBorder="1"/>
    <xf numFmtId="10" fontId="1" fillId="7" borderId="3" xfId="0" applyNumberFormat="1" applyFont="1" applyFill="1" applyBorder="1"/>
    <xf numFmtId="10" fontId="1" fillId="7" borderId="4" xfId="0" applyNumberFormat="1" applyFont="1" applyFill="1" applyBorder="1"/>
    <xf numFmtId="10" fontId="1" fillId="0" borderId="2" xfId="0" applyNumberFormat="1" applyFont="1" applyBorder="1"/>
    <xf numFmtId="10" fontId="1" fillId="0" borderId="3" xfId="0" applyNumberFormat="1" applyFont="1" applyBorder="1"/>
    <xf numFmtId="10" fontId="1" fillId="0" borderId="4" xfId="0" applyNumberFormat="1" applyFont="1" applyBorder="1"/>
    <xf numFmtId="0" fontId="2" fillId="0" borderId="2" xfId="0" applyFont="1" applyBorder="1"/>
    <xf numFmtId="0" fontId="2" fillId="0" borderId="3" xfId="0" applyFont="1" applyBorder="1"/>
    <xf numFmtId="0" fontId="2" fillId="0" borderId="4" xfId="0" applyFont="1" applyBorder="1"/>
    <xf numFmtId="164" fontId="1" fillId="0" borderId="2" xfId="0" applyNumberFormat="1" applyFont="1" applyBorder="1"/>
    <xf numFmtId="164" fontId="1" fillId="0" borderId="3" xfId="0" applyNumberFormat="1" applyFont="1" applyBorder="1"/>
    <xf numFmtId="164" fontId="1" fillId="0" borderId="4" xfId="0" applyNumberFormat="1" applyFont="1" applyBorder="1"/>
    <xf numFmtId="14" fontId="4" fillId="0" borderId="2" xfId="0" applyNumberFormat="1" applyFont="1" applyBorder="1" applyAlignment="1" applyProtection="1">
      <alignment horizontal="center"/>
      <protection locked="0"/>
    </xf>
    <xf numFmtId="14" fontId="4" fillId="0" borderId="4" xfId="0" applyNumberFormat="1" applyFont="1" applyBorder="1" applyAlignment="1" applyProtection="1">
      <alignment horizontal="center"/>
      <protection locked="0"/>
    </xf>
    <xf numFmtId="0" fontId="22" fillId="0" borderId="2" xfId="0" applyFont="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1" fontId="4" fillId="0" borderId="2" xfId="0" applyNumberFormat="1" applyFont="1" applyBorder="1" applyAlignment="1">
      <alignment horizontal="center"/>
    </xf>
    <xf numFmtId="1" fontId="4" fillId="0" borderId="4" xfId="0" applyNumberFormat="1" applyFont="1" applyBorder="1" applyAlignment="1">
      <alignment horizontal="center"/>
    </xf>
    <xf numFmtId="10" fontId="1" fillId="0" borderId="2" xfId="1" applyNumberFormat="1" applyFont="1" applyBorder="1" applyAlignment="1">
      <alignment horizontal="center"/>
    </xf>
    <xf numFmtId="10" fontId="1" fillId="0" borderId="4" xfId="1" applyNumberFormat="1" applyFont="1" applyBorder="1" applyAlignment="1">
      <alignment horizontal="center"/>
    </xf>
    <xf numFmtId="0" fontId="1" fillId="0" borderId="2" xfId="0" applyFont="1" applyBorder="1" applyAlignment="1" applyProtection="1">
      <alignment horizontal="center"/>
      <protection locked="0"/>
    </xf>
    <xf numFmtId="0" fontId="4" fillId="0" borderId="4" xfId="0" applyFont="1" applyBorder="1" applyAlignment="1" applyProtection="1">
      <alignment horizontal="center"/>
      <protection locked="0"/>
    </xf>
    <xf numFmtId="0" fontId="7" fillId="0" borderId="2" xfId="0" applyFont="1" applyBorder="1" applyAlignment="1" applyProtection="1">
      <alignment horizontal="center"/>
      <protection locked="0"/>
    </xf>
    <xf numFmtId="0" fontId="7" fillId="0" borderId="4" xfId="0" applyFont="1" applyBorder="1" applyAlignment="1" applyProtection="1">
      <alignment horizontal="center"/>
      <protection locked="0"/>
    </xf>
    <xf numFmtId="0" fontId="7" fillId="2" borderId="2" xfId="0" applyFont="1" applyFill="1" applyBorder="1" applyAlignment="1">
      <alignment horizontal="center"/>
    </xf>
    <xf numFmtId="0" fontId="7" fillId="2" borderId="3" xfId="0" applyFont="1" applyFill="1" applyBorder="1" applyAlignment="1">
      <alignment horizontal="center"/>
    </xf>
    <xf numFmtId="0" fontId="7" fillId="2" borderId="4" xfId="0" applyFont="1" applyFill="1" applyBorder="1" applyAlignment="1">
      <alignment horizontal="center"/>
    </xf>
    <xf numFmtId="164" fontId="7" fillId="0" borderId="2" xfId="0" applyNumberFormat="1" applyFont="1" applyBorder="1" applyAlignment="1">
      <alignment horizontal="center"/>
    </xf>
    <xf numFmtId="164" fontId="7" fillId="0" borderId="3" xfId="0" applyNumberFormat="1" applyFont="1" applyBorder="1" applyAlignment="1">
      <alignment horizontal="center"/>
    </xf>
    <xf numFmtId="164" fontId="7" fillId="0" borderId="4" xfId="0" applyNumberFormat="1" applyFont="1" applyBorder="1" applyAlignment="1">
      <alignment horizontal="center"/>
    </xf>
    <xf numFmtId="8" fontId="21" fillId="0" borderId="2" xfId="0" applyNumberFormat="1" applyFont="1" applyBorder="1"/>
    <xf numFmtId="8" fontId="21" fillId="0" borderId="3" xfId="0" applyNumberFormat="1" applyFont="1" applyBorder="1"/>
    <xf numFmtId="8" fontId="21" fillId="0" borderId="4" xfId="0" applyNumberFormat="1" applyFont="1" applyBorder="1"/>
    <xf numFmtId="164" fontId="7" fillId="3" borderId="2" xfId="0" applyNumberFormat="1" applyFont="1" applyFill="1" applyBorder="1" applyAlignment="1">
      <alignment horizontal="center"/>
    </xf>
    <xf numFmtId="164" fontId="7" fillId="3" borderId="3" xfId="0" applyNumberFormat="1" applyFont="1" applyFill="1" applyBorder="1" applyAlignment="1">
      <alignment horizontal="center"/>
    </xf>
    <xf numFmtId="164" fontId="7" fillId="3" borderId="4" xfId="0" applyNumberFormat="1" applyFont="1" applyFill="1" applyBorder="1" applyAlignment="1">
      <alignment horizontal="center"/>
    </xf>
    <xf numFmtId="10" fontId="4" fillId="0" borderId="3" xfId="0" applyNumberFormat="1" applyFont="1" applyBorder="1"/>
    <xf numFmtId="10" fontId="4" fillId="0" borderId="4" xfId="0" applyNumberFormat="1" applyFont="1" applyBorder="1"/>
    <xf numFmtId="164" fontId="4" fillId="0" borderId="3" xfId="0" applyNumberFormat="1" applyFont="1" applyBorder="1"/>
    <xf numFmtId="164" fontId="4" fillId="0" borderId="4" xfId="0" applyNumberFormat="1" applyFont="1" applyBorder="1"/>
    <xf numFmtId="1" fontId="4" fillId="0" borderId="1" xfId="0" applyNumberFormat="1" applyFont="1" applyBorder="1" applyAlignment="1">
      <alignment horizontal="right"/>
    </xf>
    <xf numFmtId="0" fontId="1" fillId="0" borderId="1" xfId="0" applyFont="1" applyBorder="1" applyAlignment="1">
      <alignment horizontal="left" wrapText="1"/>
    </xf>
    <xf numFmtId="0" fontId="3" fillId="0" borderId="1" xfId="0" applyFont="1" applyBorder="1" applyAlignment="1">
      <alignment horizontal="left" wrapText="1"/>
    </xf>
    <xf numFmtId="9" fontId="1" fillId="0" borderId="2" xfId="1" applyFont="1" applyBorder="1" applyAlignment="1">
      <alignment horizontal="left" wrapText="1"/>
    </xf>
    <xf numFmtId="9" fontId="5" fillId="0" borderId="3" xfId="1" applyFont="1" applyBorder="1" applyAlignment="1">
      <alignment horizontal="left" wrapText="1"/>
    </xf>
    <xf numFmtId="9" fontId="5" fillId="0" borderId="4" xfId="1" applyFont="1" applyBorder="1" applyAlignment="1">
      <alignment horizontal="left" wrapText="1"/>
    </xf>
    <xf numFmtId="0" fontId="7" fillId="0" borderId="2" xfId="0" applyFont="1" applyBorder="1" applyAlignment="1">
      <alignment horizontal="left"/>
    </xf>
    <xf numFmtId="0" fontId="7" fillId="0" borderId="3" xfId="0" applyFont="1" applyBorder="1" applyAlignment="1">
      <alignment horizontal="left"/>
    </xf>
    <xf numFmtId="0" fontId="7" fillId="0" borderId="4" xfId="0" applyFont="1" applyBorder="1" applyAlignment="1">
      <alignment horizontal="left"/>
    </xf>
    <xf numFmtId="0" fontId="1"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1" fillId="0" borderId="30" xfId="0" applyFont="1" applyBorder="1" applyAlignment="1">
      <alignment horizontal="left" wrapText="1"/>
    </xf>
    <xf numFmtId="0" fontId="5" fillId="0" borderId="31" xfId="0" applyFont="1" applyBorder="1" applyAlignment="1">
      <alignment horizontal="left" wrapText="1"/>
    </xf>
    <xf numFmtId="0" fontId="5" fillId="0" borderId="32" xfId="0" applyFont="1" applyBorder="1" applyAlignment="1">
      <alignment horizontal="left" wrapText="1"/>
    </xf>
    <xf numFmtId="0" fontId="7" fillId="0" borderId="10"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11" xfId="0" applyFont="1" applyBorder="1" applyAlignment="1">
      <alignment horizontal="center" vertical="center" wrapText="1"/>
    </xf>
    <xf numFmtId="0" fontId="1" fillId="0" borderId="2"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xf numFmtId="0" fontId="7" fillId="0" borderId="5" xfId="0" applyFont="1" applyBorder="1" applyAlignment="1">
      <alignment horizontal="center"/>
    </xf>
    <xf numFmtId="0" fontId="7" fillId="0" borderId="6" xfId="0" applyFont="1" applyBorder="1" applyAlignment="1">
      <alignment horizontal="center"/>
    </xf>
    <xf numFmtId="0" fontId="7" fillId="0" borderId="7" xfId="0" applyFont="1" applyBorder="1" applyAlignment="1">
      <alignment horizontal="center"/>
    </xf>
    <xf numFmtId="0" fontId="7" fillId="0" borderId="10" xfId="0" applyFont="1" applyBorder="1" applyAlignment="1">
      <alignment horizontal="left" wrapText="1"/>
    </xf>
    <xf numFmtId="0" fontId="7" fillId="0" borderId="29" xfId="0" applyFont="1" applyBorder="1" applyAlignment="1">
      <alignment horizontal="left" wrapText="1"/>
    </xf>
    <xf numFmtId="0" fontId="7" fillId="0" borderId="11" xfId="0" applyFont="1" applyBorder="1" applyAlignment="1">
      <alignment horizontal="left" wrapText="1"/>
    </xf>
    <xf numFmtId="0" fontId="7" fillId="0" borderId="2" xfId="0" applyFont="1" applyBorder="1" applyAlignment="1">
      <alignment horizontal="left" indent="1"/>
    </xf>
    <xf numFmtId="0" fontId="7" fillId="0" borderId="4" xfId="0" applyFont="1" applyBorder="1" applyAlignment="1">
      <alignment horizontal="left" indent="1"/>
    </xf>
    <xf numFmtId="0" fontId="1" fillId="8" borderId="3" xfId="0" applyFont="1" applyFill="1" applyBorder="1" applyAlignment="1" applyProtection="1">
      <alignment horizontal="left" wrapText="1"/>
      <protection locked="0"/>
    </xf>
    <xf numFmtId="0" fontId="1" fillId="8" borderId="4" xfId="0" applyFont="1" applyFill="1" applyBorder="1" applyAlignment="1" applyProtection="1">
      <alignment horizontal="left" wrapText="1"/>
      <protection locked="0"/>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7" fillId="0" borderId="2" xfId="0" applyFont="1" applyBorder="1" applyAlignment="1">
      <alignment horizontal="left" wrapText="1"/>
    </xf>
    <xf numFmtId="0" fontId="7" fillId="0" borderId="3" xfId="0" applyFont="1" applyBorder="1" applyAlignment="1">
      <alignment horizontal="left" wrapText="1"/>
    </xf>
    <xf numFmtId="0" fontId="7" fillId="0" borderId="4" xfId="0" applyFont="1" applyBorder="1" applyAlignment="1">
      <alignment horizontal="left" wrapText="1"/>
    </xf>
    <xf numFmtId="0" fontId="4" fillId="0" borderId="2"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14" fontId="4" fillId="0" borderId="2" xfId="0" applyNumberFormat="1" applyFont="1" applyBorder="1" applyAlignment="1">
      <alignment horizontal="left"/>
    </xf>
    <xf numFmtId="14" fontId="4" fillId="0" borderId="3" xfId="0" applyNumberFormat="1" applyFont="1" applyBorder="1" applyAlignment="1">
      <alignment horizontal="left"/>
    </xf>
    <xf numFmtId="0" fontId="22" fillId="0" borderId="2" xfId="0" applyFont="1" applyBorder="1" applyAlignment="1">
      <alignment horizontal="center" wrapText="1"/>
    </xf>
    <xf numFmtId="0" fontId="22" fillId="0" borderId="3" xfId="0" applyFont="1" applyBorder="1" applyAlignment="1">
      <alignment horizontal="center" wrapText="1"/>
    </xf>
    <xf numFmtId="0" fontId="22" fillId="0" borderId="4" xfId="0" applyFont="1" applyBorder="1" applyAlignment="1">
      <alignment horizontal="center" wrapText="1"/>
    </xf>
    <xf numFmtId="10" fontId="1" fillId="0" borderId="1" xfId="0" applyNumberFormat="1" applyFont="1" applyBorder="1" applyAlignment="1">
      <alignment horizontal="left"/>
    </xf>
    <xf numFmtId="10" fontId="4" fillId="0" borderId="1" xfId="0" applyNumberFormat="1" applyFont="1" applyBorder="1" applyAlignment="1">
      <alignment horizontal="left"/>
    </xf>
    <xf numFmtId="0" fontId="3" fillId="0" borderId="2" xfId="0" applyFont="1" applyBorder="1" applyAlignment="1">
      <alignment horizontal="left"/>
    </xf>
    <xf numFmtId="0" fontId="7" fillId="0" borderId="1" xfId="0" applyFont="1" applyBorder="1" applyAlignment="1">
      <alignment horizontal="left" wrapText="1"/>
    </xf>
    <xf numFmtId="0" fontId="7" fillId="0" borderId="1" xfId="0" applyFont="1" applyBorder="1" applyAlignment="1">
      <alignment horizontal="left"/>
    </xf>
    <xf numFmtId="0" fontId="4" fillId="0" borderId="1" xfId="0" applyFont="1" applyBorder="1" applyAlignment="1">
      <alignment horizontal="left"/>
    </xf>
    <xf numFmtId="0" fontId="1" fillId="0" borderId="1" xfId="0" applyFont="1" applyBorder="1" applyAlignment="1">
      <alignment horizontal="left"/>
    </xf>
    <xf numFmtId="0" fontId="4" fillId="0" borderId="3" xfId="0" applyFont="1" applyBorder="1" applyAlignment="1">
      <alignment horizontal="left" wrapText="1"/>
    </xf>
    <xf numFmtId="0" fontId="4" fillId="0" borderId="4" xfId="0" applyFont="1" applyBorder="1" applyAlignment="1">
      <alignment horizontal="left" wrapText="1"/>
    </xf>
    <xf numFmtId="0" fontId="1" fillId="0" borderId="2" xfId="0" applyFont="1" applyBorder="1" applyAlignment="1" applyProtection="1">
      <alignment horizontal="left" indent="1"/>
      <protection locked="0"/>
    </xf>
    <xf numFmtId="0" fontId="1" fillId="0" borderId="3" xfId="0" applyFont="1" applyBorder="1" applyAlignment="1" applyProtection="1">
      <alignment horizontal="left" indent="1"/>
      <protection locked="0"/>
    </xf>
    <xf numFmtId="0" fontId="1" fillId="0" borderId="4" xfId="0" applyFont="1" applyBorder="1" applyAlignment="1" applyProtection="1">
      <alignment horizontal="left" indent="1"/>
      <protection locked="0"/>
    </xf>
    <xf numFmtId="0" fontId="1" fillId="0" borderId="39" xfId="0" applyFont="1" applyBorder="1" applyAlignment="1" applyProtection="1">
      <alignment horizontal="left" indent="1"/>
      <protection locked="0"/>
    </xf>
    <xf numFmtId="0" fontId="1" fillId="0" borderId="0" xfId="0" applyFont="1" applyAlignment="1" applyProtection="1">
      <alignment horizontal="left" indent="1"/>
      <protection locked="0"/>
    </xf>
    <xf numFmtId="0" fontId="1" fillId="0" borderId="40" xfId="0" applyFont="1" applyBorder="1" applyAlignment="1" applyProtection="1">
      <alignment horizontal="left" indent="1"/>
      <protection locked="0"/>
    </xf>
    <xf numFmtId="7" fontId="1" fillId="0" borderId="2" xfId="0" applyNumberFormat="1" applyFont="1" applyBorder="1" applyAlignment="1" applyProtection="1">
      <alignment horizontal="left" indent="1"/>
      <protection locked="0"/>
    </xf>
    <xf numFmtId="7" fontId="1" fillId="0" borderId="3" xfId="0" applyNumberFormat="1" applyFont="1" applyBorder="1" applyAlignment="1" applyProtection="1">
      <alignment horizontal="left" indent="1"/>
      <protection locked="0"/>
    </xf>
    <xf numFmtId="7" fontId="1" fillId="0" borderId="4" xfId="0" applyNumberFormat="1" applyFont="1" applyBorder="1" applyAlignment="1" applyProtection="1">
      <alignment horizontal="left" indent="1"/>
      <protection locked="0"/>
    </xf>
    <xf numFmtId="1" fontId="5" fillId="0" borderId="2" xfId="0" applyNumberFormat="1" applyFont="1" applyBorder="1" applyAlignment="1">
      <alignment horizontal="left" wrapText="1" indent="1"/>
    </xf>
    <xf numFmtId="1" fontId="5" fillId="0" borderId="3" xfId="0" applyNumberFormat="1" applyFont="1" applyBorder="1" applyAlignment="1">
      <alignment horizontal="left" wrapText="1" indent="1"/>
    </xf>
    <xf numFmtId="1" fontId="5" fillId="0" borderId="4" xfId="0" applyNumberFormat="1" applyFont="1" applyBorder="1" applyAlignment="1">
      <alignment horizontal="left" wrapText="1" indent="1"/>
    </xf>
    <xf numFmtId="10" fontId="5" fillId="0" borderId="2" xfId="0" applyNumberFormat="1" applyFont="1" applyBorder="1" applyAlignment="1">
      <alignment horizontal="left" wrapText="1" indent="1"/>
    </xf>
    <xf numFmtId="10" fontId="5" fillId="0" borderId="3" xfId="0" applyNumberFormat="1" applyFont="1" applyBorder="1" applyAlignment="1">
      <alignment horizontal="left" wrapText="1" indent="1"/>
    </xf>
    <xf numFmtId="10" fontId="5" fillId="0" borderId="4" xfId="0" applyNumberFormat="1" applyFont="1" applyBorder="1" applyAlignment="1">
      <alignment horizontal="left" wrapText="1" indent="1"/>
    </xf>
    <xf numFmtId="14" fontId="4" fillId="0" borderId="2" xfId="0" applyNumberFormat="1" applyFont="1" applyBorder="1" applyAlignment="1">
      <alignment horizontal="left" indent="1"/>
    </xf>
    <xf numFmtId="14" fontId="4" fillId="0" borderId="3" xfId="0" applyNumberFormat="1" applyFont="1" applyBorder="1" applyAlignment="1">
      <alignment horizontal="left" indent="1"/>
    </xf>
    <xf numFmtId="0" fontId="4" fillId="0" borderId="2" xfId="0" applyFont="1" applyBorder="1" applyAlignment="1">
      <alignment horizontal="left" indent="1"/>
    </xf>
    <xf numFmtId="0" fontId="4" fillId="0" borderId="3" xfId="0" applyFont="1" applyBorder="1" applyAlignment="1">
      <alignment horizontal="left" indent="1"/>
    </xf>
    <xf numFmtId="0" fontId="4" fillId="0" borderId="4" xfId="0" applyFont="1" applyBorder="1" applyAlignment="1">
      <alignment horizontal="left" indent="1"/>
    </xf>
    <xf numFmtId="0" fontId="22" fillId="0" borderId="41" xfId="0" applyFont="1" applyBorder="1" applyAlignment="1">
      <alignment horizontal="center"/>
    </xf>
    <xf numFmtId="0" fontId="22" fillId="0" borderId="35" xfId="0" applyFont="1" applyBorder="1" applyAlignment="1">
      <alignment horizontal="center"/>
    </xf>
    <xf numFmtId="0" fontId="22" fillId="0" borderId="42" xfId="0" applyFont="1" applyBorder="1" applyAlignment="1">
      <alignment horizontal="center"/>
    </xf>
    <xf numFmtId="0" fontId="7" fillId="0" borderId="24" xfId="0" applyFont="1" applyBorder="1" applyAlignment="1">
      <alignment vertical="center" wrapText="1"/>
    </xf>
    <xf numFmtId="0" fontId="7" fillId="0" borderId="3" xfId="0" applyFont="1" applyBorder="1" applyAlignment="1">
      <alignment vertical="center" wrapText="1"/>
    </xf>
    <xf numFmtId="0" fontId="7" fillId="0" borderId="25" xfId="0" applyFont="1" applyBorder="1" applyAlignment="1">
      <alignment vertical="center" wrapText="1"/>
    </xf>
    <xf numFmtId="0" fontId="1" fillId="0" borderId="2" xfId="0" applyFont="1" applyBorder="1" applyAlignment="1">
      <alignment horizontal="left" indent="1"/>
    </xf>
    <xf numFmtId="0" fontId="1" fillId="0" borderId="3" xfId="0" applyFont="1" applyBorder="1" applyAlignment="1">
      <alignment horizontal="left" indent="1"/>
    </xf>
    <xf numFmtId="0" fontId="1" fillId="0" borderId="4" xfId="0" applyFont="1" applyBorder="1" applyAlignment="1">
      <alignment horizontal="left" indent="1"/>
    </xf>
    <xf numFmtId="1" fontId="5" fillId="0" borderId="2" xfId="0" applyNumberFormat="1" applyFont="1" applyBorder="1" applyAlignment="1" applyProtection="1">
      <alignment horizontal="left" wrapText="1" indent="1"/>
      <protection locked="0"/>
    </xf>
    <xf numFmtId="1" fontId="5" fillId="0" borderId="3" xfId="0" applyNumberFormat="1" applyFont="1" applyBorder="1" applyAlignment="1" applyProtection="1">
      <alignment horizontal="left" wrapText="1" indent="1"/>
      <protection locked="0"/>
    </xf>
    <xf numFmtId="0" fontId="1" fillId="0" borderId="2" xfId="0" applyFont="1" applyBorder="1" applyAlignment="1">
      <alignment wrapText="1"/>
    </xf>
    <xf numFmtId="0" fontId="1" fillId="0" borderId="3" xfId="0" applyFont="1" applyBorder="1" applyAlignment="1">
      <alignment wrapText="1"/>
    </xf>
    <xf numFmtId="0" fontId="1" fillId="0" borderId="4" xfId="0" applyFont="1" applyBorder="1" applyAlignment="1">
      <alignment wrapText="1"/>
    </xf>
    <xf numFmtId="1" fontId="5" fillId="0" borderId="34" xfId="0" applyNumberFormat="1" applyFont="1" applyBorder="1" applyAlignment="1" applyProtection="1">
      <alignment horizontal="left" wrapText="1" indent="1"/>
      <protection locked="0"/>
    </xf>
    <xf numFmtId="1" fontId="5" fillId="0" borderId="35" xfId="0" applyNumberFormat="1" applyFont="1" applyBorder="1" applyAlignment="1" applyProtection="1">
      <alignment horizontal="left" wrapText="1" indent="1"/>
      <protection locked="0"/>
    </xf>
    <xf numFmtId="1" fontId="5" fillId="0" borderId="36" xfId="0" applyNumberFormat="1" applyFont="1" applyBorder="1" applyAlignment="1" applyProtection="1">
      <alignment horizontal="left" wrapText="1" indent="1"/>
      <protection locked="0"/>
    </xf>
    <xf numFmtId="7" fontId="5" fillId="0" borderId="2" xfId="0" applyNumberFormat="1" applyFont="1" applyBorder="1" applyAlignment="1" applyProtection="1">
      <alignment horizontal="left" wrapText="1" indent="1"/>
      <protection locked="0"/>
    </xf>
    <xf numFmtId="7" fontId="5" fillId="0" borderId="3" xfId="0" applyNumberFormat="1" applyFont="1" applyBorder="1" applyAlignment="1" applyProtection="1">
      <alignment horizontal="left" wrapText="1" indent="1"/>
      <protection locked="0"/>
    </xf>
    <xf numFmtId="7" fontId="5" fillId="0" borderId="4" xfId="0" applyNumberFormat="1" applyFont="1" applyBorder="1" applyAlignment="1" applyProtection="1">
      <alignment horizontal="left" wrapText="1" indent="1"/>
      <protection locked="0"/>
    </xf>
    <xf numFmtId="7" fontId="5" fillId="0" borderId="2" xfId="0" applyNumberFormat="1" applyFont="1" applyBorder="1" applyAlignment="1">
      <alignment horizontal="left" wrapText="1" indent="1"/>
    </xf>
    <xf numFmtId="7" fontId="5" fillId="0" borderId="3" xfId="0" applyNumberFormat="1" applyFont="1" applyBorder="1" applyAlignment="1">
      <alignment horizontal="left" wrapText="1" indent="1"/>
    </xf>
    <xf numFmtId="7" fontId="5" fillId="0" borderId="4" xfId="0" applyNumberFormat="1" applyFont="1" applyBorder="1" applyAlignment="1">
      <alignment horizontal="left" wrapText="1" indent="1"/>
    </xf>
    <xf numFmtId="1" fontId="5" fillId="0" borderId="31" xfId="0" applyNumberFormat="1" applyFont="1" applyBorder="1" applyAlignment="1">
      <alignment horizontal="left" wrapText="1"/>
    </xf>
    <xf numFmtId="0" fontId="7" fillId="0" borderId="4" xfId="0" applyFont="1" applyBorder="1" applyAlignment="1">
      <alignment vertical="center" wrapText="1"/>
    </xf>
    <xf numFmtId="0" fontId="22" fillId="0" borderId="36" xfId="0" applyFont="1" applyBorder="1" applyAlignment="1">
      <alignment horizontal="center"/>
    </xf>
    <xf numFmtId="0" fontId="1" fillId="0" borderId="3" xfId="0" applyFont="1" applyBorder="1" applyAlignment="1">
      <alignment horizontal="left" wrapText="1"/>
    </xf>
    <xf numFmtId="0" fontId="1" fillId="0" borderId="4" xfId="0" applyFont="1" applyBorder="1" applyAlignment="1">
      <alignment horizontal="left" wrapText="1"/>
    </xf>
    <xf numFmtId="14" fontId="4" fillId="0" borderId="4" xfId="0" applyNumberFormat="1" applyFont="1" applyBorder="1" applyAlignment="1">
      <alignment horizontal="left"/>
    </xf>
    <xf numFmtId="0" fontId="17" fillId="0" borderId="0" xfId="4" applyFont="1" applyAlignment="1">
      <alignment horizontal="left" vertical="top" wrapText="1"/>
    </xf>
    <xf numFmtId="0" fontId="11" fillId="0" borderId="0" xfId="4"/>
    <xf numFmtId="0" fontId="14" fillId="0" borderId="0" xfId="4" applyFont="1" applyAlignment="1">
      <alignment horizontal="left"/>
    </xf>
    <xf numFmtId="0" fontId="17" fillId="0" borderId="0" xfId="4" applyFont="1" applyAlignment="1">
      <alignment vertical="top" wrapText="1"/>
    </xf>
    <xf numFmtId="0" fontId="15" fillId="0" borderId="0" xfId="4" applyFont="1" applyAlignment="1">
      <alignment horizontal="left"/>
    </xf>
    <xf numFmtId="0" fontId="16" fillId="0" borderId="0" xfId="4" applyFont="1" applyAlignment="1">
      <alignment horizontal="left" vertical="top" wrapText="1"/>
    </xf>
    <xf numFmtId="0" fontId="14" fillId="0" borderId="0" xfId="4" applyFont="1" applyAlignment="1">
      <alignment horizontal="left" vertical="top" wrapText="1"/>
    </xf>
    <xf numFmtId="0" fontId="12" fillId="0" borderId="0" xfId="4" applyFont="1" applyAlignment="1">
      <alignment horizontal="left"/>
    </xf>
    <xf numFmtId="0" fontId="13" fillId="0" borderId="0" xfId="4" applyFont="1" applyAlignment="1">
      <alignment horizontal="left" vertical="top" wrapText="1"/>
    </xf>
    <xf numFmtId="0" fontId="14" fillId="0" borderId="0" xfId="4" applyFont="1" applyAlignment="1">
      <alignment vertical="top" wrapText="1"/>
    </xf>
    <xf numFmtId="168" fontId="17" fillId="11" borderId="0" xfId="4" applyNumberFormat="1" applyFont="1" applyFill="1" applyAlignment="1">
      <alignment horizontal="right"/>
    </xf>
    <xf numFmtId="0" fontId="25" fillId="0" borderId="0" xfId="4" applyFont="1"/>
  </cellXfs>
  <cellStyles count="5">
    <cellStyle name="Comma" xfId="3" builtinId="3"/>
    <cellStyle name="Currency" xfId="2" builtinId="4"/>
    <cellStyle name="Normal" xfId="0" builtinId="0"/>
    <cellStyle name="Normal 2" xfId="4" xr:uid="{6C18A5DD-D201-4F17-813E-7604AC9ACC7C}"/>
    <cellStyle name="Percent" xfId="1" builtinId="5"/>
  </cellStyles>
  <dxfs count="72">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79998168889431442"/>
        </patternFill>
      </fill>
    </dxf>
    <dxf>
      <fill>
        <patternFill>
          <bgColor theme="7" tint="0.79998168889431442"/>
        </patternFill>
      </fill>
    </dxf>
    <dxf>
      <fill>
        <patternFill>
          <bgColor theme="7" tint="0.79998168889431442"/>
        </patternFill>
      </fill>
    </dxf>
    <dxf>
      <numFmt numFmtId="11" formatCode="&quot;$&quot;#,##0.00_);\(&quot;$&quot;#,##0.00\)"/>
    </dxf>
    <dxf>
      <numFmt numFmtId="11" formatCode="&quot;$&quot;#,##0.00_);\(&quot;$&quot;#,##0.00\)"/>
    </dxf>
    <dxf>
      <fill>
        <patternFill>
          <bgColor theme="7" tint="0.79998168889431442"/>
        </patternFill>
      </fill>
    </dxf>
    <dxf>
      <fill>
        <patternFill>
          <bgColor theme="7" tint="0.79998168889431442"/>
        </patternFill>
      </fill>
    </dxf>
    <dxf>
      <fill>
        <patternFill>
          <bgColor theme="7" tint="0.79998168889431442"/>
        </patternFill>
      </fill>
    </dxf>
    <dxf>
      <fill>
        <patternFill>
          <bgColor theme="8" tint="0.79998168889431442"/>
        </patternFill>
      </fill>
    </dxf>
    <dxf>
      <fill>
        <patternFill>
          <bgColor theme="7" tint="0.79998168889431442"/>
        </patternFill>
      </fill>
    </dxf>
    <dxf>
      <fill>
        <patternFill>
          <bgColor theme="7"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7" tint="0.79998168889431442"/>
        </patternFill>
      </fill>
    </dxf>
    <dxf>
      <fill>
        <patternFill>
          <bgColor theme="8" tint="0.79998168889431442"/>
        </patternFill>
      </fill>
    </dxf>
    <dxf>
      <fill>
        <patternFill>
          <bgColor theme="7"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7" tint="0.79998168889431442"/>
        </patternFill>
      </fill>
    </dxf>
    <dxf>
      <fill>
        <patternFill>
          <bgColor theme="8" tint="0.79998168889431442"/>
        </patternFill>
      </fill>
    </dxf>
    <dxf>
      <fill>
        <patternFill>
          <bgColor theme="7"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7" tint="0.79998168889431442"/>
        </patternFill>
      </fill>
    </dxf>
    <dxf>
      <fill>
        <patternFill>
          <bgColor theme="8"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numFmt numFmtId="174" formatCode="0.0000000000%"/>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33C58-8FA5-46E6-819F-23DF9850A719}">
  <sheetPr codeName="Sheet1">
    <pageSetUpPr fitToPage="1"/>
  </sheetPr>
  <dimension ref="A1:O267"/>
  <sheetViews>
    <sheetView tabSelected="1" topLeftCell="A2" zoomScale="80" zoomScaleNormal="80" workbookViewId="0">
      <selection activeCell="B25" sqref="B25"/>
    </sheetView>
  </sheetViews>
  <sheetFormatPr defaultColWidth="9.33203125" defaultRowHeight="15" outlineLevelRow="2" x14ac:dyDescent="0.25"/>
  <cols>
    <col min="1" max="1" width="74.33203125" style="41" customWidth="1"/>
    <col min="2" max="7" width="20.6640625" style="41" customWidth="1"/>
    <col min="8" max="8" width="2.6640625" style="40" customWidth="1"/>
    <col min="9" max="10" width="9.33203125" style="41"/>
    <col min="11" max="11" width="10.5546875" style="41" bestFit="1" customWidth="1"/>
    <col min="12" max="12" width="12.44140625" style="41" bestFit="1" customWidth="1"/>
    <col min="13" max="16384" width="9.33203125" style="41"/>
  </cols>
  <sheetData>
    <row r="1" spans="1:13" ht="21" customHeight="1" x14ac:dyDescent="0.3">
      <c r="A1" s="293" t="s">
        <v>255</v>
      </c>
      <c r="B1" s="294"/>
      <c r="C1" s="294"/>
      <c r="D1" s="294"/>
      <c r="E1" s="294"/>
      <c r="F1" s="294"/>
      <c r="G1" s="295"/>
    </row>
    <row r="2" spans="1:13" ht="290.39999999999998" customHeight="1" x14ac:dyDescent="0.25">
      <c r="A2" s="296" t="s">
        <v>271</v>
      </c>
      <c r="B2" s="297"/>
      <c r="C2" s="297"/>
      <c r="D2" s="297"/>
      <c r="E2" s="297"/>
      <c r="F2" s="297"/>
      <c r="G2" s="298"/>
    </row>
    <row r="3" spans="1:13" ht="15" customHeight="1" x14ac:dyDescent="0.3">
      <c r="A3" s="6" t="s">
        <v>252</v>
      </c>
      <c r="B3" s="291"/>
      <c r="C3" s="292"/>
      <c r="D3" s="282" t="s">
        <v>138</v>
      </c>
      <c r="E3" s="283"/>
      <c r="F3" s="283"/>
      <c r="G3" s="284"/>
      <c r="H3" s="57"/>
      <c r="I3" s="55"/>
      <c r="J3" s="55"/>
      <c r="K3" s="55"/>
      <c r="L3" s="55"/>
      <c r="M3" s="55"/>
    </row>
    <row r="4" spans="1:13" ht="15" customHeight="1" x14ac:dyDescent="0.3">
      <c r="A4" s="5" t="s">
        <v>27</v>
      </c>
      <c r="B4" s="303"/>
      <c r="C4" s="304"/>
      <c r="D4" s="261" t="s">
        <v>159</v>
      </c>
      <c r="E4" s="262"/>
      <c r="F4" s="262"/>
      <c r="G4" s="263"/>
      <c r="H4" s="58"/>
      <c r="I4" s="56"/>
      <c r="J4" s="56"/>
      <c r="K4" s="56"/>
      <c r="L4" s="56"/>
      <c r="M4" s="56"/>
    </row>
    <row r="5" spans="1:13" ht="15" customHeight="1" x14ac:dyDescent="0.3">
      <c r="A5" s="6" t="s">
        <v>28</v>
      </c>
      <c r="B5" s="305"/>
      <c r="C5" s="306"/>
      <c r="D5" s="261" t="s">
        <v>159</v>
      </c>
      <c r="E5" s="262"/>
      <c r="F5" s="262"/>
      <c r="G5" s="263"/>
      <c r="H5" s="58"/>
      <c r="I5" s="56"/>
      <c r="J5" s="56"/>
      <c r="K5" s="56"/>
      <c r="L5" s="56"/>
      <c r="M5" s="56"/>
    </row>
    <row r="6" spans="1:13" ht="15.6" x14ac:dyDescent="0.3">
      <c r="A6" s="59" t="s">
        <v>110</v>
      </c>
      <c r="B6" s="291"/>
      <c r="C6" s="292"/>
      <c r="D6" s="261" t="s">
        <v>134</v>
      </c>
      <c r="E6" s="262"/>
      <c r="F6" s="262"/>
      <c r="G6" s="263"/>
    </row>
    <row r="7" spans="1:13" ht="15.6" x14ac:dyDescent="0.3">
      <c r="A7" s="59" t="s">
        <v>111</v>
      </c>
      <c r="B7" s="291"/>
      <c r="C7" s="292"/>
      <c r="D7" s="285" t="s">
        <v>135</v>
      </c>
      <c r="E7" s="286"/>
      <c r="F7" s="286"/>
      <c r="G7" s="287"/>
    </row>
    <row r="8" spans="1:13" ht="15.6" x14ac:dyDescent="0.3">
      <c r="A8" s="59" t="s">
        <v>115</v>
      </c>
      <c r="B8" s="299" cm="1">
        <f t="array" aca="1" ref="B8" ca="1">IFERROR(SUMPRODUCT((TEXT(ROW(INDIRECT($B$6&amp;":"&amp;$B$7)),"ddmmm")&lt;&gt;"29Feb")+0),0)</f>
        <v>0</v>
      </c>
      <c r="C8" s="300"/>
      <c r="D8" s="261" t="s">
        <v>157</v>
      </c>
      <c r="E8" s="262"/>
      <c r="F8" s="262"/>
      <c r="G8" s="263"/>
    </row>
    <row r="9" spans="1:13" ht="15.6" x14ac:dyDescent="0.3">
      <c r="A9" s="59" t="s">
        <v>230</v>
      </c>
      <c r="B9" s="301">
        <f ca="1">B8/365</f>
        <v>0</v>
      </c>
      <c r="C9" s="302"/>
      <c r="D9" s="261" t="s">
        <v>158</v>
      </c>
      <c r="E9" s="262"/>
      <c r="F9" s="262"/>
      <c r="G9" s="263"/>
    </row>
    <row r="10" spans="1:13" s="5" customFormat="1" ht="15.6" x14ac:dyDescent="0.3">
      <c r="A10" s="126" t="s">
        <v>133</v>
      </c>
      <c r="B10" s="46" t="s">
        <v>29</v>
      </c>
      <c r="C10" s="46" t="s">
        <v>116</v>
      </c>
      <c r="D10" s="307"/>
      <c r="E10" s="308"/>
      <c r="F10" s="308"/>
      <c r="G10" s="309"/>
      <c r="H10" s="1"/>
    </row>
    <row r="11" spans="1:13" x14ac:dyDescent="0.25">
      <c r="A11" s="127" t="s">
        <v>112</v>
      </c>
      <c r="B11" s="102">
        <f>IFERROR(G61,0)</f>
        <v>0</v>
      </c>
      <c r="C11" s="102">
        <f ca="1">IFERROR(ROUND(B11*$B$9,2),0)</f>
        <v>0</v>
      </c>
      <c r="D11" s="288" t="s">
        <v>293</v>
      </c>
      <c r="E11" s="289"/>
      <c r="F11" s="289"/>
      <c r="G11" s="290"/>
    </row>
    <row r="12" spans="1:13" x14ac:dyDescent="0.25">
      <c r="A12" s="127" t="s">
        <v>113</v>
      </c>
      <c r="B12" s="102">
        <f>IFERROR(_xlfn.XLOOKUP('Depreciation '!B7,'Depreciation '!B16:B55,'Depreciation '!C16:C55),0)</f>
        <v>0</v>
      </c>
      <c r="C12" s="102">
        <f ca="1">IFERROR(ROUND(B12*$B$9,2),0)</f>
        <v>0</v>
      </c>
      <c r="D12" s="288" t="s">
        <v>292</v>
      </c>
      <c r="E12" s="289"/>
      <c r="F12" s="289"/>
      <c r="G12" s="290"/>
    </row>
    <row r="13" spans="1:13" x14ac:dyDescent="0.25">
      <c r="A13" s="127" t="s">
        <v>137</v>
      </c>
      <c r="B13" s="102">
        <f>IFERROR(_xlfn.XLOOKUP('Reserve-Components'!C6,'Reserve-Components'!D15:D53,'Reserve-Components'!E15:E53),0)+IFERROR(_xlfn.XLOOKUP('Reserve-Components'!C6,'Reserve-Components'!I15:I53,'Reserve-Components'!J15:J53),0)+IFERROR(_xlfn.XLOOKUP('Reserve-Components'!C6,'Reserve-Components'!N15:N53,'Reserve-Components'!O15:O53),0)+IFERROR(_xlfn.XLOOKUP('Reserve-Components'!C6,'Reserve-Components'!D63:D101,'Reserve-Components'!E63:E101),0)+IFERROR(_xlfn.XLOOKUP('Reserve-Components'!C6,'Reserve-Components'!I63:I101,'Reserve-Components'!J63:J101),0)+IFERROR(_xlfn.XLOOKUP('Reserve-Components'!C6,'Reserve-Components'!N63:N101,'Reserve-Components'!O63:O101),0)+IFERROR(_xlfn.XLOOKUP('Reserve-Facility'!C6,'Reserve-Facility'!D16:D25,'Reserve-Facility'!E16:E25),0)</f>
        <v>0</v>
      </c>
      <c r="C13" s="60">
        <f>+B13</f>
        <v>0</v>
      </c>
      <c r="D13" s="288" t="s">
        <v>291</v>
      </c>
      <c r="E13" s="289"/>
      <c r="F13" s="289"/>
      <c r="G13" s="290"/>
    </row>
    <row r="14" spans="1:13" x14ac:dyDescent="0.25">
      <c r="A14" s="127" t="s">
        <v>114</v>
      </c>
      <c r="B14" s="102">
        <f>IFERROR(_xlfn.XLOOKUP('P&amp;I'!B9,'P&amp;I'!B14:B43,'P&amp;I'!C14:C43),0)</f>
        <v>0</v>
      </c>
      <c r="C14" s="102">
        <f ca="1">IFERROR(ROUND(B14*$B$9,2),0)</f>
        <v>0</v>
      </c>
      <c r="D14" s="288" t="s">
        <v>294</v>
      </c>
      <c r="E14" s="289"/>
      <c r="F14" s="289"/>
      <c r="G14" s="290"/>
    </row>
    <row r="15" spans="1:13" x14ac:dyDescent="0.25">
      <c r="A15" s="127" t="s">
        <v>267</v>
      </c>
      <c r="B15" s="102">
        <f>IFERROR(G103,0)</f>
        <v>0</v>
      </c>
      <c r="C15" s="102">
        <f ca="1">IFERROR(ROUND(B15*$B$9,2),0)</f>
        <v>0</v>
      </c>
      <c r="D15" s="288" t="s">
        <v>268</v>
      </c>
      <c r="E15" s="321"/>
      <c r="F15" s="321"/>
      <c r="G15" s="322"/>
    </row>
    <row r="16" spans="1:13" x14ac:dyDescent="0.25">
      <c r="A16" s="127" t="s">
        <v>136</v>
      </c>
      <c r="B16" s="102">
        <f>IF(G145&gt;0,G145,G196)</f>
        <v>0</v>
      </c>
      <c r="C16" s="102">
        <f ca="1">IFERROR(ROUND(B16*$B$9,2),0)</f>
        <v>0</v>
      </c>
      <c r="D16" s="288" t="s">
        <v>233</v>
      </c>
      <c r="E16" s="321"/>
      <c r="F16" s="321"/>
      <c r="G16" s="322"/>
    </row>
    <row r="17" spans="1:8" ht="15.6" x14ac:dyDescent="0.3">
      <c r="A17" s="5" t="s">
        <v>0</v>
      </c>
      <c r="B17" s="103">
        <f>SUM(B11:B16)</f>
        <v>0</v>
      </c>
      <c r="C17" s="103">
        <f ca="1">SUM(C11:C16)</f>
        <v>0</v>
      </c>
      <c r="D17" s="310"/>
      <c r="E17" s="311"/>
      <c r="F17" s="311"/>
      <c r="G17" s="312"/>
    </row>
    <row r="18" spans="1:8" ht="15.6" x14ac:dyDescent="0.3">
      <c r="A18" s="126" t="s">
        <v>142</v>
      </c>
      <c r="B18" s="90"/>
      <c r="C18" s="60">
        <f>+B18</f>
        <v>0</v>
      </c>
      <c r="D18" s="313" t="s">
        <v>290</v>
      </c>
      <c r="E18" s="314"/>
      <c r="F18" s="314"/>
      <c r="G18" s="315"/>
    </row>
    <row r="19" spans="1:8" ht="15.6" x14ac:dyDescent="0.3">
      <c r="A19" s="5" t="s">
        <v>30</v>
      </c>
      <c r="B19" s="104">
        <f>B17+B18</f>
        <v>0</v>
      </c>
      <c r="C19" s="104">
        <f ca="1">C17+C18</f>
        <v>0</v>
      </c>
      <c r="D19" s="316"/>
      <c r="E19" s="317"/>
      <c r="F19" s="317"/>
      <c r="G19" s="318"/>
      <c r="H19" s="1"/>
    </row>
    <row r="20" spans="1:8" x14ac:dyDescent="0.25">
      <c r="B20" s="43"/>
      <c r="C20" s="43"/>
      <c r="D20" s="282" t="s">
        <v>305</v>
      </c>
      <c r="E20" s="319"/>
      <c r="F20" s="319"/>
      <c r="G20" s="320"/>
    </row>
    <row r="21" spans="1:8" x14ac:dyDescent="0.25">
      <c r="D21" s="273"/>
      <c r="E21" s="274"/>
      <c r="F21" s="274"/>
      <c r="G21" s="275"/>
    </row>
    <row r="22" spans="1:8" ht="15.6" outlineLevel="1" x14ac:dyDescent="0.3">
      <c r="A22" s="134" t="s">
        <v>318</v>
      </c>
      <c r="B22" s="134"/>
      <c r="C22" s="134"/>
      <c r="D22" s="135"/>
      <c r="E22" s="136"/>
      <c r="F22" s="136"/>
      <c r="G22" s="137"/>
    </row>
    <row r="23" spans="1:8" ht="15.6" outlineLevel="1" x14ac:dyDescent="0.3">
      <c r="A23" s="72" t="s">
        <v>317</v>
      </c>
      <c r="B23" s="77"/>
      <c r="C23" s="75"/>
      <c r="D23" s="75"/>
      <c r="E23" s="75"/>
      <c r="F23" s="75"/>
      <c r="G23" s="75"/>
    </row>
    <row r="24" spans="1:8" ht="30" outlineLevel="1" x14ac:dyDescent="0.25">
      <c r="A24" s="80" t="s">
        <v>207</v>
      </c>
      <c r="B24" s="81" t="s">
        <v>321</v>
      </c>
      <c r="C24" s="82" t="s">
        <v>208</v>
      </c>
      <c r="D24" s="82" t="s">
        <v>209</v>
      </c>
      <c r="E24" s="82" t="s">
        <v>210</v>
      </c>
      <c r="F24" s="82" t="s">
        <v>211</v>
      </c>
      <c r="G24" s="81" t="s">
        <v>315</v>
      </c>
    </row>
    <row r="25" spans="1:8" outlineLevel="1" x14ac:dyDescent="0.25">
      <c r="A25" s="96"/>
      <c r="B25" s="148" t="str">
        <f>IF(SUM(C25:D25)&gt;0,IFERROR('Rent-O&amp;M '!$C$12,0),"")</f>
        <v/>
      </c>
      <c r="C25" s="98"/>
      <c r="D25" s="98"/>
      <c r="E25" s="147" t="str">
        <f>IFERROR(B25,0)</f>
        <v/>
      </c>
      <c r="F25" s="147">
        <f>IF(D25&gt;0,E25/2,0)</f>
        <v>0</v>
      </c>
      <c r="G25" s="102">
        <f>IFERROR(ROUNDUP((C25*E25),2)+ROUNDUP((D25*F25),2),0)</f>
        <v>0</v>
      </c>
    </row>
    <row r="26" spans="1:8" hidden="1" outlineLevel="2" x14ac:dyDescent="0.25">
      <c r="A26" s="96"/>
      <c r="B26" s="148" t="str">
        <f>IF(SUM(C26:D26)&gt;0,IFERROR('Rent-O&amp;M '!$C$12,0),"")</f>
        <v/>
      </c>
      <c r="C26" s="98"/>
      <c r="D26" s="98"/>
      <c r="E26" s="99" t="str">
        <f t="shared" ref="E26:E60" si="0">IFERROR(B26,"")</f>
        <v/>
      </c>
      <c r="F26" s="143">
        <f t="shared" ref="F26:F60" si="1">IF(D26&gt;0,E26/2,0)</f>
        <v>0</v>
      </c>
      <c r="G26" s="102">
        <f t="shared" ref="G26:G60" si="2">IFERROR(ROUNDUP((C26*E26),2)+ROUNDUP((D26*F26),2),0)</f>
        <v>0</v>
      </c>
    </row>
    <row r="27" spans="1:8" hidden="1" outlineLevel="2" x14ac:dyDescent="0.25">
      <c r="A27" s="96"/>
      <c r="B27" s="148" t="str">
        <f>IF(SUM(C27:D27)&gt;0,IFERROR('Rent-O&amp;M '!$C$12,0),"")</f>
        <v/>
      </c>
      <c r="C27" s="98"/>
      <c r="D27" s="98"/>
      <c r="E27" s="99" t="str">
        <f t="shared" si="0"/>
        <v/>
      </c>
      <c r="F27" s="143">
        <f t="shared" si="1"/>
        <v>0</v>
      </c>
      <c r="G27" s="102">
        <f t="shared" si="2"/>
        <v>0</v>
      </c>
    </row>
    <row r="28" spans="1:8" hidden="1" outlineLevel="2" x14ac:dyDescent="0.25">
      <c r="A28" s="96"/>
      <c r="B28" s="148" t="str">
        <f>IF(SUM(C28:D28)&gt;0,IFERROR('Rent-O&amp;M '!$C$12,0),"")</f>
        <v/>
      </c>
      <c r="C28" s="98"/>
      <c r="D28" s="98"/>
      <c r="E28" s="99" t="str">
        <f t="shared" si="0"/>
        <v/>
      </c>
      <c r="F28" s="143">
        <f t="shared" si="1"/>
        <v>0</v>
      </c>
      <c r="G28" s="102">
        <f t="shared" si="2"/>
        <v>0</v>
      </c>
    </row>
    <row r="29" spans="1:8" hidden="1" outlineLevel="2" x14ac:dyDescent="0.25">
      <c r="A29" s="96"/>
      <c r="B29" s="148" t="str">
        <f>IF(SUM(C29:D29)&gt;0,IFERROR('Rent-O&amp;M '!$C$12,0),"")</f>
        <v/>
      </c>
      <c r="C29" s="98"/>
      <c r="D29" s="98"/>
      <c r="E29" s="99" t="str">
        <f t="shared" si="0"/>
        <v/>
      </c>
      <c r="F29" s="143">
        <f t="shared" si="1"/>
        <v>0</v>
      </c>
      <c r="G29" s="102">
        <f t="shared" si="2"/>
        <v>0</v>
      </c>
    </row>
    <row r="30" spans="1:8" hidden="1" outlineLevel="2" x14ac:dyDescent="0.25">
      <c r="A30" s="96"/>
      <c r="B30" s="148" t="str">
        <f>IF(SUM(C30:D30)&gt;0,IFERROR('Rent-O&amp;M '!$C$12,0),"")</f>
        <v/>
      </c>
      <c r="C30" s="98"/>
      <c r="D30" s="98"/>
      <c r="E30" s="99" t="str">
        <f t="shared" si="0"/>
        <v/>
      </c>
      <c r="F30" s="143">
        <f t="shared" si="1"/>
        <v>0</v>
      </c>
      <c r="G30" s="102">
        <f t="shared" si="2"/>
        <v>0</v>
      </c>
    </row>
    <row r="31" spans="1:8" outlineLevel="1" collapsed="1" x14ac:dyDescent="0.25">
      <c r="A31" s="96"/>
      <c r="B31" s="148" t="str">
        <f>IF(SUM(C31:D31)&gt;0,IFERROR('Rent-O&amp;M '!$C$12,0),"")</f>
        <v/>
      </c>
      <c r="C31" s="98"/>
      <c r="D31" s="98"/>
      <c r="E31" s="99" t="str">
        <f t="shared" si="0"/>
        <v/>
      </c>
      <c r="F31" s="143">
        <f t="shared" si="1"/>
        <v>0</v>
      </c>
      <c r="G31" s="102">
        <f t="shared" si="2"/>
        <v>0</v>
      </c>
    </row>
    <row r="32" spans="1:8" hidden="1" outlineLevel="2" x14ac:dyDescent="0.25">
      <c r="A32" s="96"/>
      <c r="B32" s="148" t="str">
        <f>IF(SUM(C32:D32)&gt;0,IFERROR('Rent-O&amp;M '!$C$12,0),"")</f>
        <v/>
      </c>
      <c r="C32" s="98"/>
      <c r="D32" s="98"/>
      <c r="E32" s="99" t="str">
        <f t="shared" si="0"/>
        <v/>
      </c>
      <c r="F32" s="143">
        <f t="shared" si="1"/>
        <v>0</v>
      </c>
      <c r="G32" s="102">
        <f t="shared" si="2"/>
        <v>0</v>
      </c>
    </row>
    <row r="33" spans="1:7" hidden="1" outlineLevel="2" x14ac:dyDescent="0.25">
      <c r="A33" s="96"/>
      <c r="B33" s="148" t="str">
        <f>IF(SUM(C33:D33)&gt;0,IFERROR('Rent-O&amp;M '!$C$12,0),"")</f>
        <v/>
      </c>
      <c r="C33" s="98"/>
      <c r="D33" s="98"/>
      <c r="E33" s="99" t="str">
        <f t="shared" si="0"/>
        <v/>
      </c>
      <c r="F33" s="143">
        <f t="shared" si="1"/>
        <v>0</v>
      </c>
      <c r="G33" s="102">
        <f t="shared" si="2"/>
        <v>0</v>
      </c>
    </row>
    <row r="34" spans="1:7" hidden="1" outlineLevel="2" x14ac:dyDescent="0.25">
      <c r="A34" s="96"/>
      <c r="B34" s="148" t="str">
        <f>IF(SUM(C34:D34)&gt;0,IFERROR('Rent-O&amp;M '!$C$12,0),"")</f>
        <v/>
      </c>
      <c r="C34" s="98"/>
      <c r="D34" s="98"/>
      <c r="E34" s="99" t="str">
        <f t="shared" si="0"/>
        <v/>
      </c>
      <c r="F34" s="143">
        <f t="shared" si="1"/>
        <v>0</v>
      </c>
      <c r="G34" s="102">
        <f t="shared" si="2"/>
        <v>0</v>
      </c>
    </row>
    <row r="35" spans="1:7" hidden="1" outlineLevel="2" x14ac:dyDescent="0.25">
      <c r="A35" s="96"/>
      <c r="B35" s="148" t="str">
        <f>IF(SUM(C35:D35)&gt;0,IFERROR('Rent-O&amp;M '!$C$12,0),"")</f>
        <v/>
      </c>
      <c r="C35" s="98"/>
      <c r="D35" s="98"/>
      <c r="E35" s="99" t="str">
        <f t="shared" si="0"/>
        <v/>
      </c>
      <c r="F35" s="143">
        <f t="shared" si="1"/>
        <v>0</v>
      </c>
      <c r="G35" s="102">
        <f t="shared" si="2"/>
        <v>0</v>
      </c>
    </row>
    <row r="36" spans="1:7" hidden="1" outlineLevel="2" x14ac:dyDescent="0.25">
      <c r="A36" s="96"/>
      <c r="B36" s="148" t="str">
        <f>IF(SUM(C36:D36)&gt;0,IFERROR('Rent-O&amp;M '!$C$12,0),"")</f>
        <v/>
      </c>
      <c r="C36" s="98"/>
      <c r="D36" s="98"/>
      <c r="E36" s="99" t="str">
        <f t="shared" si="0"/>
        <v/>
      </c>
      <c r="F36" s="143">
        <f t="shared" si="1"/>
        <v>0</v>
      </c>
      <c r="G36" s="102">
        <f t="shared" si="2"/>
        <v>0</v>
      </c>
    </row>
    <row r="37" spans="1:7" outlineLevel="1" collapsed="1" x14ac:dyDescent="0.25">
      <c r="A37" s="96"/>
      <c r="B37" s="148" t="str">
        <f>IF(SUM(C37:D37)&gt;0,IFERROR('Rent-O&amp;M '!$C$12,0),"")</f>
        <v/>
      </c>
      <c r="C37" s="98"/>
      <c r="D37" s="98"/>
      <c r="E37" s="99" t="str">
        <f t="shared" si="0"/>
        <v/>
      </c>
      <c r="F37" s="143">
        <f t="shared" si="1"/>
        <v>0</v>
      </c>
      <c r="G37" s="102">
        <f t="shared" si="2"/>
        <v>0</v>
      </c>
    </row>
    <row r="38" spans="1:7" hidden="1" outlineLevel="2" x14ac:dyDescent="0.25">
      <c r="A38" s="96"/>
      <c r="B38" s="148" t="str">
        <f>IF(SUM(C38:D38)&gt;0,IFERROR('Rent-O&amp;M '!$C$12,0),"")</f>
        <v/>
      </c>
      <c r="C38" s="98"/>
      <c r="D38" s="98"/>
      <c r="E38" s="99" t="str">
        <f t="shared" si="0"/>
        <v/>
      </c>
      <c r="F38" s="143">
        <f t="shared" si="1"/>
        <v>0</v>
      </c>
      <c r="G38" s="102">
        <f t="shared" si="2"/>
        <v>0</v>
      </c>
    </row>
    <row r="39" spans="1:7" hidden="1" outlineLevel="2" x14ac:dyDescent="0.25">
      <c r="A39" s="96"/>
      <c r="B39" s="148" t="str">
        <f>IF(SUM(C39:D39)&gt;0,IFERROR('Rent-O&amp;M '!$C$12,0),"")</f>
        <v/>
      </c>
      <c r="C39" s="98"/>
      <c r="D39" s="98"/>
      <c r="E39" s="99" t="str">
        <f t="shared" si="0"/>
        <v/>
      </c>
      <c r="F39" s="143">
        <f t="shared" si="1"/>
        <v>0</v>
      </c>
      <c r="G39" s="102">
        <f t="shared" si="2"/>
        <v>0</v>
      </c>
    </row>
    <row r="40" spans="1:7" hidden="1" outlineLevel="2" x14ac:dyDescent="0.25">
      <c r="A40" s="96"/>
      <c r="B40" s="148" t="str">
        <f>IF(SUM(C40:D40)&gt;0,IFERROR('Rent-O&amp;M '!$C$12,0),"")</f>
        <v/>
      </c>
      <c r="C40" s="98"/>
      <c r="D40" s="98"/>
      <c r="E40" s="99" t="str">
        <f t="shared" si="0"/>
        <v/>
      </c>
      <c r="F40" s="143">
        <f t="shared" si="1"/>
        <v>0</v>
      </c>
      <c r="G40" s="102">
        <f t="shared" si="2"/>
        <v>0</v>
      </c>
    </row>
    <row r="41" spans="1:7" hidden="1" outlineLevel="2" x14ac:dyDescent="0.25">
      <c r="A41" s="96"/>
      <c r="B41" s="148" t="str">
        <f>IF(SUM(C41:D41)&gt;0,IFERROR('Rent-O&amp;M '!$C$12,0),"")</f>
        <v/>
      </c>
      <c r="C41" s="98"/>
      <c r="D41" s="98"/>
      <c r="E41" s="99" t="str">
        <f t="shared" si="0"/>
        <v/>
      </c>
      <c r="F41" s="143">
        <f t="shared" si="1"/>
        <v>0</v>
      </c>
      <c r="G41" s="102">
        <f t="shared" si="2"/>
        <v>0</v>
      </c>
    </row>
    <row r="42" spans="1:7" hidden="1" outlineLevel="2" x14ac:dyDescent="0.25">
      <c r="A42" s="96"/>
      <c r="B42" s="148" t="str">
        <f>IF(SUM(C42:D42)&gt;0,IFERROR('Rent-O&amp;M '!$C$12,0),"")</f>
        <v/>
      </c>
      <c r="C42" s="98"/>
      <c r="D42" s="98"/>
      <c r="E42" s="99" t="str">
        <f t="shared" si="0"/>
        <v/>
      </c>
      <c r="F42" s="143">
        <f t="shared" si="1"/>
        <v>0</v>
      </c>
      <c r="G42" s="102">
        <f t="shared" si="2"/>
        <v>0</v>
      </c>
    </row>
    <row r="43" spans="1:7" outlineLevel="1" collapsed="1" x14ac:dyDescent="0.25">
      <c r="A43" s="96"/>
      <c r="B43" s="148" t="str">
        <f>IF(SUM(C43:D43)&gt;0,IFERROR('Rent-O&amp;M '!$C$12,0),"")</f>
        <v/>
      </c>
      <c r="C43" s="98"/>
      <c r="D43" s="98"/>
      <c r="E43" s="99" t="str">
        <f t="shared" si="0"/>
        <v/>
      </c>
      <c r="F43" s="143">
        <f t="shared" si="1"/>
        <v>0</v>
      </c>
      <c r="G43" s="102">
        <f t="shared" si="2"/>
        <v>0</v>
      </c>
    </row>
    <row r="44" spans="1:7" hidden="1" outlineLevel="2" x14ac:dyDescent="0.25">
      <c r="A44" s="96"/>
      <c r="B44" s="148" t="str">
        <f>IF(SUM(C44:D44)&gt;0,IFERROR('Rent-O&amp;M '!$C$12,0),"")</f>
        <v/>
      </c>
      <c r="C44" s="98"/>
      <c r="D44" s="98"/>
      <c r="E44" s="99" t="str">
        <f t="shared" si="0"/>
        <v/>
      </c>
      <c r="F44" s="143">
        <f t="shared" si="1"/>
        <v>0</v>
      </c>
      <c r="G44" s="102">
        <f t="shared" si="2"/>
        <v>0</v>
      </c>
    </row>
    <row r="45" spans="1:7" hidden="1" outlineLevel="2" x14ac:dyDescent="0.25">
      <c r="A45" s="96"/>
      <c r="B45" s="148" t="str">
        <f>IF(SUM(C45:D45)&gt;0,IFERROR('Rent-O&amp;M '!$C$12,0),"")</f>
        <v/>
      </c>
      <c r="C45" s="98"/>
      <c r="D45" s="98"/>
      <c r="E45" s="99" t="str">
        <f t="shared" si="0"/>
        <v/>
      </c>
      <c r="F45" s="143">
        <f t="shared" si="1"/>
        <v>0</v>
      </c>
      <c r="G45" s="102">
        <f t="shared" si="2"/>
        <v>0</v>
      </c>
    </row>
    <row r="46" spans="1:7" hidden="1" outlineLevel="2" x14ac:dyDescent="0.25">
      <c r="A46" s="96"/>
      <c r="B46" s="148" t="str">
        <f>IF(SUM(C46:D46)&gt;0,IFERROR('Rent-O&amp;M '!$C$12,0),"")</f>
        <v/>
      </c>
      <c r="C46" s="98"/>
      <c r="D46" s="98"/>
      <c r="E46" s="99" t="str">
        <f t="shared" si="0"/>
        <v/>
      </c>
      <c r="F46" s="143">
        <f t="shared" si="1"/>
        <v>0</v>
      </c>
      <c r="G46" s="102">
        <f t="shared" si="2"/>
        <v>0</v>
      </c>
    </row>
    <row r="47" spans="1:7" hidden="1" outlineLevel="2" x14ac:dyDescent="0.25">
      <c r="A47" s="96"/>
      <c r="B47" s="148" t="str">
        <f>IF(SUM(C47:D47)&gt;0,IFERROR('Rent-O&amp;M '!$C$12,0),"")</f>
        <v/>
      </c>
      <c r="C47" s="98"/>
      <c r="D47" s="98"/>
      <c r="E47" s="99" t="str">
        <f t="shared" si="0"/>
        <v/>
      </c>
      <c r="F47" s="143">
        <f t="shared" si="1"/>
        <v>0</v>
      </c>
      <c r="G47" s="102">
        <f t="shared" si="2"/>
        <v>0</v>
      </c>
    </row>
    <row r="48" spans="1:7" hidden="1" outlineLevel="2" x14ac:dyDescent="0.25">
      <c r="A48" s="96"/>
      <c r="B48" s="148" t="str">
        <f>IF(SUM(C48:D48)&gt;0,IFERROR('Rent-O&amp;M '!$C$12,0),"")</f>
        <v/>
      </c>
      <c r="C48" s="98"/>
      <c r="D48" s="98"/>
      <c r="E48" s="99" t="str">
        <f t="shared" si="0"/>
        <v/>
      </c>
      <c r="F48" s="143">
        <f t="shared" si="1"/>
        <v>0</v>
      </c>
      <c r="G48" s="102">
        <f t="shared" si="2"/>
        <v>0</v>
      </c>
    </row>
    <row r="49" spans="1:7" outlineLevel="1" collapsed="1" x14ac:dyDescent="0.25">
      <c r="A49" s="96"/>
      <c r="B49" s="148" t="str">
        <f>IF(SUM(C49:D49)&gt;0,IFERROR('Rent-O&amp;M '!$C$12,0),"")</f>
        <v/>
      </c>
      <c r="C49" s="98"/>
      <c r="D49" s="98"/>
      <c r="E49" s="99" t="str">
        <f t="shared" si="0"/>
        <v/>
      </c>
      <c r="F49" s="143">
        <f t="shared" si="1"/>
        <v>0</v>
      </c>
      <c r="G49" s="102">
        <f t="shared" si="2"/>
        <v>0</v>
      </c>
    </row>
    <row r="50" spans="1:7" hidden="1" outlineLevel="2" x14ac:dyDescent="0.25">
      <c r="A50" s="96"/>
      <c r="B50" s="148" t="str">
        <f>IF(SUM(C50:D50)&gt;0,IFERROR('Rent-O&amp;M '!$C$12,0),"")</f>
        <v/>
      </c>
      <c r="C50" s="98"/>
      <c r="D50" s="98"/>
      <c r="E50" s="99" t="str">
        <f t="shared" si="0"/>
        <v/>
      </c>
      <c r="F50" s="143">
        <f t="shared" si="1"/>
        <v>0</v>
      </c>
      <c r="G50" s="102">
        <f t="shared" si="2"/>
        <v>0</v>
      </c>
    </row>
    <row r="51" spans="1:7" hidden="1" outlineLevel="2" x14ac:dyDescent="0.25">
      <c r="A51" s="96"/>
      <c r="B51" s="148" t="str">
        <f>IF(SUM(C51:D51)&gt;0,IFERROR('Rent-O&amp;M '!$C$12,0),"")</f>
        <v/>
      </c>
      <c r="C51" s="98"/>
      <c r="D51" s="98"/>
      <c r="E51" s="99" t="str">
        <f t="shared" si="0"/>
        <v/>
      </c>
      <c r="F51" s="143">
        <f t="shared" si="1"/>
        <v>0</v>
      </c>
      <c r="G51" s="102">
        <f t="shared" si="2"/>
        <v>0</v>
      </c>
    </row>
    <row r="52" spans="1:7" hidden="1" outlineLevel="2" x14ac:dyDescent="0.25">
      <c r="A52" s="96"/>
      <c r="B52" s="148" t="str">
        <f>IF(SUM(C52:D52)&gt;0,IFERROR('Rent-O&amp;M '!$C$12,0),"")</f>
        <v/>
      </c>
      <c r="C52" s="98"/>
      <c r="D52" s="98"/>
      <c r="E52" s="99" t="str">
        <f t="shared" si="0"/>
        <v/>
      </c>
      <c r="F52" s="143">
        <f t="shared" si="1"/>
        <v>0</v>
      </c>
      <c r="G52" s="102">
        <f t="shared" si="2"/>
        <v>0</v>
      </c>
    </row>
    <row r="53" spans="1:7" hidden="1" outlineLevel="2" x14ac:dyDescent="0.25">
      <c r="A53" s="96"/>
      <c r="B53" s="148" t="str">
        <f>IF(SUM(C53:D53)&gt;0,IFERROR('Rent-O&amp;M '!$C$12,0),"")</f>
        <v/>
      </c>
      <c r="C53" s="98"/>
      <c r="D53" s="98"/>
      <c r="E53" s="99" t="str">
        <f t="shared" si="0"/>
        <v/>
      </c>
      <c r="F53" s="143">
        <f t="shared" si="1"/>
        <v>0</v>
      </c>
      <c r="G53" s="102">
        <f t="shared" si="2"/>
        <v>0</v>
      </c>
    </row>
    <row r="54" spans="1:7" hidden="1" outlineLevel="2" x14ac:dyDescent="0.25">
      <c r="A54" s="96"/>
      <c r="B54" s="148" t="str">
        <f>IF(SUM(C54:D54)&gt;0,IFERROR('Rent-O&amp;M '!$C$12,0),"")</f>
        <v/>
      </c>
      <c r="C54" s="98"/>
      <c r="D54" s="98"/>
      <c r="E54" s="99" t="str">
        <f t="shared" si="0"/>
        <v/>
      </c>
      <c r="F54" s="143">
        <f t="shared" si="1"/>
        <v>0</v>
      </c>
      <c r="G54" s="102">
        <f t="shared" si="2"/>
        <v>0</v>
      </c>
    </row>
    <row r="55" spans="1:7" outlineLevel="1" collapsed="1" x14ac:dyDescent="0.25">
      <c r="A55" s="96"/>
      <c r="B55" s="148" t="str">
        <f>IF(SUM(C55:D55)&gt;0,IFERROR('Rent-O&amp;M '!$C$12,0),"")</f>
        <v/>
      </c>
      <c r="C55" s="98"/>
      <c r="D55" s="98"/>
      <c r="E55" s="99" t="str">
        <f t="shared" si="0"/>
        <v/>
      </c>
      <c r="F55" s="143">
        <f t="shared" si="1"/>
        <v>0</v>
      </c>
      <c r="G55" s="102">
        <f t="shared" si="2"/>
        <v>0</v>
      </c>
    </row>
    <row r="56" spans="1:7" hidden="1" outlineLevel="2" x14ac:dyDescent="0.25">
      <c r="A56" s="96"/>
      <c r="B56" s="148" t="str">
        <f>IF(SUM(C56:D56)&gt;0,IFERROR('Rent-O&amp;M '!$C$12,0),"")</f>
        <v/>
      </c>
      <c r="C56" s="98"/>
      <c r="D56" s="98"/>
      <c r="E56" s="99" t="str">
        <f t="shared" si="0"/>
        <v/>
      </c>
      <c r="F56" s="143">
        <f t="shared" si="1"/>
        <v>0</v>
      </c>
      <c r="G56" s="102">
        <f t="shared" si="2"/>
        <v>0</v>
      </c>
    </row>
    <row r="57" spans="1:7" hidden="1" outlineLevel="2" x14ac:dyDescent="0.25">
      <c r="A57" s="96"/>
      <c r="B57" s="148" t="str">
        <f>IF(SUM(C57:D57)&gt;0,IFERROR('Rent-O&amp;M '!$C$12,0),"")</f>
        <v/>
      </c>
      <c r="C57" s="98"/>
      <c r="D57" s="98"/>
      <c r="E57" s="99" t="str">
        <f t="shared" si="0"/>
        <v/>
      </c>
      <c r="F57" s="143">
        <f t="shared" si="1"/>
        <v>0</v>
      </c>
      <c r="G57" s="102">
        <f t="shared" si="2"/>
        <v>0</v>
      </c>
    </row>
    <row r="58" spans="1:7" hidden="1" outlineLevel="2" x14ac:dyDescent="0.25">
      <c r="A58" s="96"/>
      <c r="B58" s="148" t="str">
        <f>IF(SUM(C58:D58)&gt;0,IFERROR('Rent-O&amp;M '!$C$12,0),"")</f>
        <v/>
      </c>
      <c r="C58" s="98"/>
      <c r="D58" s="98"/>
      <c r="E58" s="99" t="str">
        <f t="shared" si="0"/>
        <v/>
      </c>
      <c r="F58" s="143">
        <f t="shared" si="1"/>
        <v>0</v>
      </c>
      <c r="G58" s="102">
        <f t="shared" si="2"/>
        <v>0</v>
      </c>
    </row>
    <row r="59" spans="1:7" hidden="1" outlineLevel="2" x14ac:dyDescent="0.25">
      <c r="A59" s="96"/>
      <c r="B59" s="148" t="str">
        <f>IF(SUM(C59:D59)&gt;0,IFERROR('Rent-O&amp;M '!$C$12,0),"")</f>
        <v/>
      </c>
      <c r="C59" s="98"/>
      <c r="D59" s="98"/>
      <c r="E59" s="99" t="str">
        <f t="shared" si="0"/>
        <v/>
      </c>
      <c r="F59" s="143">
        <f t="shared" si="1"/>
        <v>0</v>
      </c>
      <c r="G59" s="102">
        <f t="shared" si="2"/>
        <v>0</v>
      </c>
    </row>
    <row r="60" spans="1:7" hidden="1" outlineLevel="2" x14ac:dyDescent="0.25">
      <c r="A60" s="96"/>
      <c r="B60" s="148" t="str">
        <f>IF(SUM(C60:D60)&gt;0,IFERROR('Rent-O&amp;M '!$C$12,0),"")</f>
        <v/>
      </c>
      <c r="C60" s="98"/>
      <c r="D60" s="98"/>
      <c r="E60" s="99" t="str">
        <f t="shared" si="0"/>
        <v/>
      </c>
      <c r="F60" s="143">
        <f t="shared" si="1"/>
        <v>0</v>
      </c>
      <c r="G60" s="102">
        <f t="shared" si="2"/>
        <v>0</v>
      </c>
    </row>
    <row r="61" spans="1:7" ht="15.6" outlineLevel="1" collapsed="1" x14ac:dyDescent="0.3">
      <c r="A61" s="83" t="s">
        <v>0</v>
      </c>
      <c r="B61" s="79"/>
      <c r="C61" s="142">
        <f>SUM(C25:C60)</f>
        <v>0</v>
      </c>
      <c r="D61" s="142">
        <f>SUM(D25:D60)</f>
        <v>0</v>
      </c>
      <c r="E61" s="78"/>
      <c r="F61" s="78"/>
      <c r="G61" s="108">
        <f>SUM(G25:G60)</f>
        <v>0</v>
      </c>
    </row>
    <row r="62" spans="1:7" outlineLevel="1" x14ac:dyDescent="0.25"/>
    <row r="63" spans="1:7" x14ac:dyDescent="0.25">
      <c r="D63" s="144"/>
      <c r="E63" s="145"/>
      <c r="F63" s="145"/>
      <c r="G63" s="146"/>
    </row>
    <row r="64" spans="1:7" ht="15.6" outlineLevel="1" x14ac:dyDescent="0.3">
      <c r="A64" s="134" t="s">
        <v>266</v>
      </c>
      <c r="B64" s="134"/>
      <c r="C64" s="134"/>
      <c r="D64" s="135"/>
      <c r="E64" s="136"/>
      <c r="F64" s="136"/>
      <c r="G64" s="137"/>
    </row>
    <row r="65" spans="1:7" ht="15.6" outlineLevel="1" x14ac:dyDescent="0.3">
      <c r="A65" s="72" t="s">
        <v>319</v>
      </c>
      <c r="B65" s="77"/>
      <c r="C65" s="75"/>
      <c r="D65" s="75"/>
      <c r="E65" s="75"/>
      <c r="F65" s="75"/>
      <c r="G65" s="75"/>
    </row>
    <row r="66" spans="1:7" ht="30" outlineLevel="1" x14ac:dyDescent="0.25">
      <c r="A66" s="80" t="s">
        <v>207</v>
      </c>
      <c r="B66" s="81" t="s">
        <v>320</v>
      </c>
      <c r="C66" s="82" t="s">
        <v>208</v>
      </c>
      <c r="D66" s="82" t="s">
        <v>209</v>
      </c>
      <c r="E66" s="82" t="s">
        <v>210</v>
      </c>
      <c r="F66" s="82" t="s">
        <v>211</v>
      </c>
      <c r="G66" s="81" t="s">
        <v>315</v>
      </c>
    </row>
    <row r="67" spans="1:7" outlineLevel="1" x14ac:dyDescent="0.25">
      <c r="A67" s="96"/>
      <c r="B67" s="148" t="str">
        <f>IF(SUM(C67:D67)&gt;0,IFERROR('Rent-O&amp;M '!$C$90,0),"")</f>
        <v/>
      </c>
      <c r="C67" s="98"/>
      <c r="D67" s="98"/>
      <c r="E67" s="147" t="str">
        <f>IFERROR(B67,0)</f>
        <v/>
      </c>
      <c r="F67" s="147">
        <f>IF(D67&gt;0,E67/2,0)</f>
        <v>0</v>
      </c>
      <c r="G67" s="102">
        <f>IFERROR(ROUNDUP((C67*E67),2)+ROUNDUP((D67*F67),2),0)</f>
        <v>0</v>
      </c>
    </row>
    <row r="68" spans="1:7" hidden="1" outlineLevel="2" x14ac:dyDescent="0.25">
      <c r="A68" s="96"/>
      <c r="B68" s="148" t="str">
        <f>IF(SUM(C68:D68)&gt;0,IFERROR('Rent-O&amp;M '!$C$90,0),"")</f>
        <v/>
      </c>
      <c r="C68" s="98"/>
      <c r="D68" s="98"/>
      <c r="E68" s="99" t="str">
        <f t="shared" ref="E68:E102" si="3">IFERROR(B68,"")</f>
        <v/>
      </c>
      <c r="F68" s="143">
        <f t="shared" ref="F68:F102" si="4">IF(D68&gt;0,E68/2,0)</f>
        <v>0</v>
      </c>
      <c r="G68" s="102">
        <f t="shared" ref="G68:G102" si="5">IFERROR(ROUNDUP((C68*E68),2)+ROUNDUP((D68*F68),2),0)</f>
        <v>0</v>
      </c>
    </row>
    <row r="69" spans="1:7" hidden="1" outlineLevel="2" x14ac:dyDescent="0.25">
      <c r="A69" s="96"/>
      <c r="B69" s="148" t="str">
        <f>IF(SUM(C69:D69)&gt;0,IFERROR('Rent-O&amp;M '!$C$90,0),"")</f>
        <v/>
      </c>
      <c r="C69" s="98"/>
      <c r="D69" s="98"/>
      <c r="E69" s="99" t="str">
        <f t="shared" si="3"/>
        <v/>
      </c>
      <c r="F69" s="143">
        <f t="shared" si="4"/>
        <v>0</v>
      </c>
      <c r="G69" s="102">
        <f t="shared" si="5"/>
        <v>0</v>
      </c>
    </row>
    <row r="70" spans="1:7" hidden="1" outlineLevel="2" x14ac:dyDescent="0.25">
      <c r="A70" s="96"/>
      <c r="B70" s="148" t="str">
        <f>IF(SUM(C70:D70)&gt;0,IFERROR('Rent-O&amp;M '!$C$90,0),"")</f>
        <v/>
      </c>
      <c r="C70" s="98"/>
      <c r="D70" s="98"/>
      <c r="E70" s="99" t="str">
        <f t="shared" si="3"/>
        <v/>
      </c>
      <c r="F70" s="143">
        <f t="shared" si="4"/>
        <v>0</v>
      </c>
      <c r="G70" s="102">
        <f t="shared" si="5"/>
        <v>0</v>
      </c>
    </row>
    <row r="71" spans="1:7" hidden="1" outlineLevel="2" x14ac:dyDescent="0.25">
      <c r="A71" s="96"/>
      <c r="B71" s="148" t="str">
        <f>IF(SUM(C71:D71)&gt;0,IFERROR('Rent-O&amp;M '!$C$90,0),"")</f>
        <v/>
      </c>
      <c r="C71" s="98"/>
      <c r="D71" s="98"/>
      <c r="E71" s="99" t="str">
        <f t="shared" si="3"/>
        <v/>
      </c>
      <c r="F71" s="143">
        <f t="shared" si="4"/>
        <v>0</v>
      </c>
      <c r="G71" s="102">
        <f t="shared" si="5"/>
        <v>0</v>
      </c>
    </row>
    <row r="72" spans="1:7" hidden="1" outlineLevel="2" x14ac:dyDescent="0.25">
      <c r="A72" s="96"/>
      <c r="B72" s="148" t="str">
        <f>IF(SUM(C72:D72)&gt;0,IFERROR('Rent-O&amp;M '!$C$90,0),"")</f>
        <v/>
      </c>
      <c r="C72" s="98"/>
      <c r="D72" s="98"/>
      <c r="E72" s="99" t="str">
        <f t="shared" si="3"/>
        <v/>
      </c>
      <c r="F72" s="143">
        <f t="shared" si="4"/>
        <v>0</v>
      </c>
      <c r="G72" s="102">
        <f t="shared" si="5"/>
        <v>0</v>
      </c>
    </row>
    <row r="73" spans="1:7" outlineLevel="1" collapsed="1" x14ac:dyDescent="0.25">
      <c r="A73" s="96"/>
      <c r="B73" s="148" t="str">
        <f>IF(SUM(C73:D73)&gt;0,IFERROR('Rent-O&amp;M '!$C$90,0),"")</f>
        <v/>
      </c>
      <c r="C73" s="98"/>
      <c r="D73" s="98"/>
      <c r="E73" s="99" t="str">
        <f t="shared" si="3"/>
        <v/>
      </c>
      <c r="F73" s="143">
        <f t="shared" si="4"/>
        <v>0</v>
      </c>
      <c r="G73" s="102">
        <f t="shared" si="5"/>
        <v>0</v>
      </c>
    </row>
    <row r="74" spans="1:7" hidden="1" outlineLevel="2" x14ac:dyDescent="0.25">
      <c r="A74" s="96"/>
      <c r="B74" s="148" t="str">
        <f>IF(SUM(C74:D74)&gt;0,IFERROR('Rent-O&amp;M '!$C$90,0),"")</f>
        <v/>
      </c>
      <c r="C74" s="98"/>
      <c r="D74" s="98"/>
      <c r="E74" s="99" t="str">
        <f t="shared" si="3"/>
        <v/>
      </c>
      <c r="F74" s="143">
        <f t="shared" si="4"/>
        <v>0</v>
      </c>
      <c r="G74" s="102">
        <f t="shared" si="5"/>
        <v>0</v>
      </c>
    </row>
    <row r="75" spans="1:7" hidden="1" outlineLevel="2" x14ac:dyDescent="0.25">
      <c r="A75" s="96"/>
      <c r="B75" s="148" t="str">
        <f>IF(SUM(C75:D75)&gt;0,IFERROR('Rent-O&amp;M '!$C$90,0),"")</f>
        <v/>
      </c>
      <c r="C75" s="98"/>
      <c r="D75" s="98"/>
      <c r="E75" s="99" t="str">
        <f t="shared" si="3"/>
        <v/>
      </c>
      <c r="F75" s="143">
        <f t="shared" si="4"/>
        <v>0</v>
      </c>
      <c r="G75" s="102">
        <f t="shared" si="5"/>
        <v>0</v>
      </c>
    </row>
    <row r="76" spans="1:7" hidden="1" outlineLevel="2" x14ac:dyDescent="0.25">
      <c r="A76" s="96"/>
      <c r="B76" s="148" t="str">
        <f>IF(SUM(C76:D76)&gt;0,IFERROR('Rent-O&amp;M '!$C$90,0),"")</f>
        <v/>
      </c>
      <c r="C76" s="98"/>
      <c r="D76" s="98"/>
      <c r="E76" s="99" t="str">
        <f t="shared" si="3"/>
        <v/>
      </c>
      <c r="F76" s="143">
        <f t="shared" si="4"/>
        <v>0</v>
      </c>
      <c r="G76" s="102">
        <f t="shared" si="5"/>
        <v>0</v>
      </c>
    </row>
    <row r="77" spans="1:7" hidden="1" outlineLevel="2" x14ac:dyDescent="0.25">
      <c r="A77" s="96"/>
      <c r="B77" s="148" t="str">
        <f>IF(SUM(C77:D77)&gt;0,IFERROR('Rent-O&amp;M '!$C$90,0),"")</f>
        <v/>
      </c>
      <c r="C77" s="98"/>
      <c r="D77" s="98"/>
      <c r="E77" s="99" t="str">
        <f t="shared" si="3"/>
        <v/>
      </c>
      <c r="F77" s="143">
        <f t="shared" si="4"/>
        <v>0</v>
      </c>
      <c r="G77" s="102">
        <f t="shared" si="5"/>
        <v>0</v>
      </c>
    </row>
    <row r="78" spans="1:7" hidden="1" outlineLevel="2" x14ac:dyDescent="0.25">
      <c r="A78" s="96"/>
      <c r="B78" s="148" t="str">
        <f>IF(SUM(C78:D78)&gt;0,IFERROR('Rent-O&amp;M '!$C$90,0),"")</f>
        <v/>
      </c>
      <c r="C78" s="98"/>
      <c r="D78" s="98"/>
      <c r="E78" s="99" t="str">
        <f t="shared" si="3"/>
        <v/>
      </c>
      <c r="F78" s="143">
        <f t="shared" si="4"/>
        <v>0</v>
      </c>
      <c r="G78" s="102">
        <f t="shared" si="5"/>
        <v>0</v>
      </c>
    </row>
    <row r="79" spans="1:7" outlineLevel="1" collapsed="1" x14ac:dyDescent="0.25">
      <c r="A79" s="96"/>
      <c r="B79" s="148" t="str">
        <f>IF(SUM(C79:D79)&gt;0,IFERROR('Rent-O&amp;M '!$C$90,0),"")</f>
        <v/>
      </c>
      <c r="C79" s="98"/>
      <c r="D79" s="98"/>
      <c r="E79" s="99" t="str">
        <f t="shared" si="3"/>
        <v/>
      </c>
      <c r="F79" s="143">
        <f t="shared" si="4"/>
        <v>0</v>
      </c>
      <c r="G79" s="102">
        <f t="shared" si="5"/>
        <v>0</v>
      </c>
    </row>
    <row r="80" spans="1:7" hidden="1" outlineLevel="2" x14ac:dyDescent="0.25">
      <c r="A80" s="96"/>
      <c r="B80" s="148" t="str">
        <f>IF(SUM(C80:D80)&gt;0,IFERROR('Rent-O&amp;M '!$C$90,0),"")</f>
        <v/>
      </c>
      <c r="C80" s="98"/>
      <c r="D80" s="98"/>
      <c r="E80" s="99" t="str">
        <f t="shared" si="3"/>
        <v/>
      </c>
      <c r="F80" s="143">
        <f t="shared" si="4"/>
        <v>0</v>
      </c>
      <c r="G80" s="102">
        <f t="shared" si="5"/>
        <v>0</v>
      </c>
    </row>
    <row r="81" spans="1:7" hidden="1" outlineLevel="2" x14ac:dyDescent="0.25">
      <c r="A81" s="96"/>
      <c r="B81" s="148" t="str">
        <f>IF(SUM(C81:D81)&gt;0,IFERROR('Rent-O&amp;M '!$C$90,0),"")</f>
        <v/>
      </c>
      <c r="C81" s="98"/>
      <c r="D81" s="98"/>
      <c r="E81" s="99" t="str">
        <f t="shared" si="3"/>
        <v/>
      </c>
      <c r="F81" s="143">
        <f t="shared" si="4"/>
        <v>0</v>
      </c>
      <c r="G81" s="102">
        <f t="shared" si="5"/>
        <v>0</v>
      </c>
    </row>
    <row r="82" spans="1:7" hidden="1" outlineLevel="2" x14ac:dyDescent="0.25">
      <c r="A82" s="96"/>
      <c r="B82" s="148" t="str">
        <f>IF(SUM(C82:D82)&gt;0,IFERROR('Rent-O&amp;M '!$C$90,0),"")</f>
        <v/>
      </c>
      <c r="C82" s="98"/>
      <c r="D82" s="98"/>
      <c r="E82" s="99" t="str">
        <f t="shared" si="3"/>
        <v/>
      </c>
      <c r="F82" s="143">
        <f t="shared" si="4"/>
        <v>0</v>
      </c>
      <c r="G82" s="102">
        <f t="shared" si="5"/>
        <v>0</v>
      </c>
    </row>
    <row r="83" spans="1:7" hidden="1" outlineLevel="2" x14ac:dyDescent="0.25">
      <c r="A83" s="96"/>
      <c r="B83" s="148" t="str">
        <f>IF(SUM(C83:D83)&gt;0,IFERROR('Rent-O&amp;M '!$C$90,0),"")</f>
        <v/>
      </c>
      <c r="C83" s="98"/>
      <c r="D83" s="98"/>
      <c r="E83" s="99" t="str">
        <f t="shared" si="3"/>
        <v/>
      </c>
      <c r="F83" s="143">
        <f t="shared" si="4"/>
        <v>0</v>
      </c>
      <c r="G83" s="102">
        <f t="shared" si="5"/>
        <v>0</v>
      </c>
    </row>
    <row r="84" spans="1:7" hidden="1" outlineLevel="2" x14ac:dyDescent="0.25">
      <c r="A84" s="96"/>
      <c r="B84" s="148" t="str">
        <f>IF(SUM(C84:D84)&gt;0,IFERROR('Rent-O&amp;M '!$C$90,0),"")</f>
        <v/>
      </c>
      <c r="C84" s="98"/>
      <c r="D84" s="98"/>
      <c r="E84" s="99" t="str">
        <f t="shared" si="3"/>
        <v/>
      </c>
      <c r="F84" s="143">
        <f t="shared" si="4"/>
        <v>0</v>
      </c>
      <c r="G84" s="102">
        <f t="shared" si="5"/>
        <v>0</v>
      </c>
    </row>
    <row r="85" spans="1:7" outlineLevel="1" collapsed="1" x14ac:dyDescent="0.25">
      <c r="A85" s="96"/>
      <c r="B85" s="148" t="str">
        <f>IF(SUM(C85:D85)&gt;0,IFERROR('Rent-O&amp;M '!$C$90,0),"")</f>
        <v/>
      </c>
      <c r="C85" s="98"/>
      <c r="D85" s="98"/>
      <c r="E85" s="99" t="str">
        <f t="shared" si="3"/>
        <v/>
      </c>
      <c r="F85" s="143">
        <f t="shared" si="4"/>
        <v>0</v>
      </c>
      <c r="G85" s="102">
        <f t="shared" si="5"/>
        <v>0</v>
      </c>
    </row>
    <row r="86" spans="1:7" hidden="1" outlineLevel="2" x14ac:dyDescent="0.25">
      <c r="A86" s="96"/>
      <c r="B86" s="148" t="str">
        <f>IF(SUM(C86:D86)&gt;0,IFERROR('Rent-O&amp;M '!$C$90,0),"")</f>
        <v/>
      </c>
      <c r="C86" s="98"/>
      <c r="D86" s="98"/>
      <c r="E86" s="99" t="str">
        <f t="shared" si="3"/>
        <v/>
      </c>
      <c r="F86" s="143">
        <f t="shared" si="4"/>
        <v>0</v>
      </c>
      <c r="G86" s="102">
        <f t="shared" si="5"/>
        <v>0</v>
      </c>
    </row>
    <row r="87" spans="1:7" hidden="1" outlineLevel="2" x14ac:dyDescent="0.25">
      <c r="A87" s="96"/>
      <c r="B87" s="148" t="str">
        <f>IF(SUM(C87:D87)&gt;0,IFERROR('Rent-O&amp;M '!$C$90,0),"")</f>
        <v/>
      </c>
      <c r="C87" s="98"/>
      <c r="D87" s="98"/>
      <c r="E87" s="99" t="str">
        <f t="shared" si="3"/>
        <v/>
      </c>
      <c r="F87" s="143">
        <f t="shared" si="4"/>
        <v>0</v>
      </c>
      <c r="G87" s="102">
        <f t="shared" si="5"/>
        <v>0</v>
      </c>
    </row>
    <row r="88" spans="1:7" hidden="1" outlineLevel="2" x14ac:dyDescent="0.25">
      <c r="A88" s="96"/>
      <c r="B88" s="148" t="str">
        <f>IF(SUM(C88:D88)&gt;0,IFERROR('Rent-O&amp;M '!$C$90,0),"")</f>
        <v/>
      </c>
      <c r="C88" s="98"/>
      <c r="D88" s="98"/>
      <c r="E88" s="99" t="str">
        <f t="shared" si="3"/>
        <v/>
      </c>
      <c r="F88" s="143">
        <f t="shared" si="4"/>
        <v>0</v>
      </c>
      <c r="G88" s="102">
        <f t="shared" si="5"/>
        <v>0</v>
      </c>
    </row>
    <row r="89" spans="1:7" hidden="1" outlineLevel="2" x14ac:dyDescent="0.25">
      <c r="A89" s="96"/>
      <c r="B89" s="148" t="str">
        <f>IF(SUM(C89:D89)&gt;0,IFERROR('Rent-O&amp;M '!$C$90,0),"")</f>
        <v/>
      </c>
      <c r="C89" s="98"/>
      <c r="D89" s="98"/>
      <c r="E89" s="99" t="str">
        <f t="shared" si="3"/>
        <v/>
      </c>
      <c r="F89" s="143">
        <f t="shared" si="4"/>
        <v>0</v>
      </c>
      <c r="G89" s="102">
        <f t="shared" si="5"/>
        <v>0</v>
      </c>
    </row>
    <row r="90" spans="1:7" hidden="1" outlineLevel="2" x14ac:dyDescent="0.25">
      <c r="A90" s="96"/>
      <c r="B90" s="148" t="str">
        <f>IF(SUM(C90:D90)&gt;0,IFERROR('Rent-O&amp;M '!$C$90,0),"")</f>
        <v/>
      </c>
      <c r="C90" s="98"/>
      <c r="D90" s="98"/>
      <c r="E90" s="99" t="str">
        <f t="shared" si="3"/>
        <v/>
      </c>
      <c r="F90" s="143">
        <f t="shared" si="4"/>
        <v>0</v>
      </c>
      <c r="G90" s="102">
        <f t="shared" si="5"/>
        <v>0</v>
      </c>
    </row>
    <row r="91" spans="1:7" outlineLevel="1" collapsed="1" x14ac:dyDescent="0.25">
      <c r="A91" s="96"/>
      <c r="B91" s="148" t="str">
        <f>IF(SUM(C91:D91)&gt;0,IFERROR('Rent-O&amp;M '!$C$90,0),"")</f>
        <v/>
      </c>
      <c r="C91" s="98"/>
      <c r="D91" s="98"/>
      <c r="E91" s="99" t="str">
        <f t="shared" si="3"/>
        <v/>
      </c>
      <c r="F91" s="143">
        <f t="shared" si="4"/>
        <v>0</v>
      </c>
      <c r="G91" s="102">
        <f t="shared" si="5"/>
        <v>0</v>
      </c>
    </row>
    <row r="92" spans="1:7" hidden="1" outlineLevel="2" x14ac:dyDescent="0.25">
      <c r="A92" s="96"/>
      <c r="B92" s="148" t="str">
        <f>IF(SUM(C92:D92)&gt;0,IFERROR('Rent-O&amp;M '!$C$90,0),"")</f>
        <v/>
      </c>
      <c r="C92" s="98"/>
      <c r="D92" s="98"/>
      <c r="E92" s="99" t="str">
        <f t="shared" si="3"/>
        <v/>
      </c>
      <c r="F92" s="143">
        <f t="shared" si="4"/>
        <v>0</v>
      </c>
      <c r="G92" s="102">
        <f t="shared" si="5"/>
        <v>0</v>
      </c>
    </row>
    <row r="93" spans="1:7" hidden="1" outlineLevel="2" x14ac:dyDescent="0.25">
      <c r="A93" s="96"/>
      <c r="B93" s="148" t="str">
        <f>IF(SUM(C93:D93)&gt;0,IFERROR('Rent-O&amp;M '!$C$90,0),"")</f>
        <v/>
      </c>
      <c r="C93" s="98"/>
      <c r="D93" s="98"/>
      <c r="E93" s="99" t="str">
        <f t="shared" si="3"/>
        <v/>
      </c>
      <c r="F93" s="143">
        <f t="shared" si="4"/>
        <v>0</v>
      </c>
      <c r="G93" s="102">
        <f t="shared" si="5"/>
        <v>0</v>
      </c>
    </row>
    <row r="94" spans="1:7" hidden="1" outlineLevel="2" x14ac:dyDescent="0.25">
      <c r="A94" s="96"/>
      <c r="B94" s="148" t="str">
        <f>IF(SUM(C94:D94)&gt;0,IFERROR('Rent-O&amp;M '!$C$90,0),"")</f>
        <v/>
      </c>
      <c r="C94" s="98"/>
      <c r="D94" s="98"/>
      <c r="E94" s="99" t="str">
        <f t="shared" si="3"/>
        <v/>
      </c>
      <c r="F94" s="143">
        <f t="shared" si="4"/>
        <v>0</v>
      </c>
      <c r="G94" s="102">
        <f t="shared" si="5"/>
        <v>0</v>
      </c>
    </row>
    <row r="95" spans="1:7" hidden="1" outlineLevel="2" x14ac:dyDescent="0.25">
      <c r="A95" s="96"/>
      <c r="B95" s="148" t="str">
        <f>IF(SUM(C95:D95)&gt;0,IFERROR('Rent-O&amp;M '!$C$90,0),"")</f>
        <v/>
      </c>
      <c r="C95" s="98"/>
      <c r="D95" s="98"/>
      <c r="E95" s="99" t="str">
        <f t="shared" si="3"/>
        <v/>
      </c>
      <c r="F95" s="143">
        <f t="shared" si="4"/>
        <v>0</v>
      </c>
      <c r="G95" s="102">
        <f t="shared" si="5"/>
        <v>0</v>
      </c>
    </row>
    <row r="96" spans="1:7" hidden="1" outlineLevel="2" x14ac:dyDescent="0.25">
      <c r="A96" s="96"/>
      <c r="B96" s="148" t="str">
        <f>IF(SUM(C96:D96)&gt;0,IFERROR('Rent-O&amp;M '!$C$90,0),"")</f>
        <v/>
      </c>
      <c r="C96" s="98"/>
      <c r="D96" s="98"/>
      <c r="E96" s="99" t="str">
        <f t="shared" si="3"/>
        <v/>
      </c>
      <c r="F96" s="143">
        <f t="shared" si="4"/>
        <v>0</v>
      </c>
      <c r="G96" s="102">
        <f t="shared" si="5"/>
        <v>0</v>
      </c>
    </row>
    <row r="97" spans="1:7" outlineLevel="1" collapsed="1" x14ac:dyDescent="0.25">
      <c r="A97" s="96"/>
      <c r="B97" s="148" t="str">
        <f>IF(SUM(C97:D97)&gt;0,IFERROR('Rent-O&amp;M '!$C$90,0),"")</f>
        <v/>
      </c>
      <c r="C97" s="98"/>
      <c r="D97" s="98"/>
      <c r="E97" s="99" t="str">
        <f t="shared" si="3"/>
        <v/>
      </c>
      <c r="F97" s="143">
        <f t="shared" si="4"/>
        <v>0</v>
      </c>
      <c r="G97" s="102">
        <f t="shared" si="5"/>
        <v>0</v>
      </c>
    </row>
    <row r="98" spans="1:7" hidden="1" outlineLevel="2" x14ac:dyDescent="0.25">
      <c r="A98" s="96"/>
      <c r="B98" s="148" t="str">
        <f>IF(SUM(C98:D98)&gt;0,IFERROR('Rent-O&amp;M '!$C$90,0),"")</f>
        <v/>
      </c>
      <c r="C98" s="98"/>
      <c r="D98" s="98"/>
      <c r="E98" s="99" t="str">
        <f t="shared" si="3"/>
        <v/>
      </c>
      <c r="F98" s="143">
        <f t="shared" si="4"/>
        <v>0</v>
      </c>
      <c r="G98" s="102">
        <f t="shared" si="5"/>
        <v>0</v>
      </c>
    </row>
    <row r="99" spans="1:7" hidden="1" outlineLevel="2" x14ac:dyDescent="0.25">
      <c r="A99" s="96"/>
      <c r="B99" s="148" t="str">
        <f>IF(SUM(C99:D99)&gt;0,IFERROR('Rent-O&amp;M '!$C$90,0),"")</f>
        <v/>
      </c>
      <c r="C99" s="98"/>
      <c r="D99" s="98"/>
      <c r="E99" s="99" t="str">
        <f t="shared" si="3"/>
        <v/>
      </c>
      <c r="F99" s="143">
        <f t="shared" si="4"/>
        <v>0</v>
      </c>
      <c r="G99" s="102">
        <f t="shared" si="5"/>
        <v>0</v>
      </c>
    </row>
    <row r="100" spans="1:7" hidden="1" outlineLevel="2" x14ac:dyDescent="0.25">
      <c r="A100" s="96"/>
      <c r="B100" s="148" t="str">
        <f>IF(SUM(C100:D100)&gt;0,IFERROR('Rent-O&amp;M '!$C$90,0),"")</f>
        <v/>
      </c>
      <c r="C100" s="98"/>
      <c r="D100" s="98"/>
      <c r="E100" s="99" t="str">
        <f t="shared" si="3"/>
        <v/>
      </c>
      <c r="F100" s="143">
        <f t="shared" si="4"/>
        <v>0</v>
      </c>
      <c r="G100" s="102">
        <f t="shared" si="5"/>
        <v>0</v>
      </c>
    </row>
    <row r="101" spans="1:7" hidden="1" outlineLevel="2" x14ac:dyDescent="0.25">
      <c r="A101" s="96"/>
      <c r="B101" s="148" t="str">
        <f>IF(SUM(C101:D101)&gt;0,IFERROR('Rent-O&amp;M '!$C$90,0),"")</f>
        <v/>
      </c>
      <c r="C101" s="98"/>
      <c r="D101" s="98"/>
      <c r="E101" s="99" t="str">
        <f t="shared" si="3"/>
        <v/>
      </c>
      <c r="F101" s="143">
        <f t="shared" si="4"/>
        <v>0</v>
      </c>
      <c r="G101" s="102">
        <f t="shared" si="5"/>
        <v>0</v>
      </c>
    </row>
    <row r="102" spans="1:7" hidden="1" outlineLevel="2" x14ac:dyDescent="0.25">
      <c r="A102" s="96"/>
      <c r="B102" s="148" t="str">
        <f>IF(SUM(C102:D102)&gt;0,IFERROR('Rent-O&amp;M '!$C$90,0),"")</f>
        <v/>
      </c>
      <c r="C102" s="98"/>
      <c r="D102" s="98"/>
      <c r="E102" s="99" t="str">
        <f t="shared" si="3"/>
        <v/>
      </c>
      <c r="F102" s="143">
        <f t="shared" si="4"/>
        <v>0</v>
      </c>
      <c r="G102" s="102">
        <f t="shared" si="5"/>
        <v>0</v>
      </c>
    </row>
    <row r="103" spans="1:7" ht="15.6" outlineLevel="1" collapsed="1" x14ac:dyDescent="0.3">
      <c r="A103" s="83" t="s">
        <v>0</v>
      </c>
      <c r="B103" s="79"/>
      <c r="C103" s="142">
        <f>SUM(C67:C102)</f>
        <v>0</v>
      </c>
      <c r="D103" s="142">
        <f>SUM(D67:D102)</f>
        <v>0</v>
      </c>
      <c r="E103" s="78"/>
      <c r="F103" s="78"/>
      <c r="G103" s="108">
        <f>SUM(G67:G102)</f>
        <v>0</v>
      </c>
    </row>
    <row r="104" spans="1:7" outlineLevel="1" x14ac:dyDescent="0.25"/>
    <row r="105" spans="1:7" x14ac:dyDescent="0.25">
      <c r="D105" s="144"/>
      <c r="E105" s="145"/>
      <c r="F105" s="145"/>
      <c r="G105" s="146"/>
    </row>
    <row r="106" spans="1:7" ht="15.6" outlineLevel="1" x14ac:dyDescent="0.3">
      <c r="A106" s="134" t="s">
        <v>262</v>
      </c>
      <c r="B106" s="134"/>
      <c r="C106" s="134"/>
      <c r="D106" s="135"/>
      <c r="E106" s="136"/>
      <c r="F106" s="136"/>
      <c r="G106" s="137"/>
    </row>
    <row r="107" spans="1:7" ht="15.6" outlineLevel="1" x14ac:dyDescent="0.3">
      <c r="A107" s="72" t="s">
        <v>172</v>
      </c>
      <c r="B107" s="77"/>
      <c r="C107" s="75"/>
      <c r="D107" s="75"/>
      <c r="E107" s="75"/>
      <c r="F107" s="75"/>
      <c r="G107" s="75"/>
    </row>
    <row r="108" spans="1:7" ht="30" outlineLevel="1" x14ac:dyDescent="0.25">
      <c r="A108" s="80" t="s">
        <v>207</v>
      </c>
      <c r="B108" s="81" t="s">
        <v>263</v>
      </c>
      <c r="C108" s="82" t="s">
        <v>208</v>
      </c>
      <c r="D108" s="82" t="s">
        <v>209</v>
      </c>
      <c r="E108" s="82" t="s">
        <v>210</v>
      </c>
      <c r="F108" s="82" t="s">
        <v>211</v>
      </c>
      <c r="G108" s="82" t="s">
        <v>175</v>
      </c>
    </row>
    <row r="109" spans="1:7" outlineLevel="1" x14ac:dyDescent="0.25">
      <c r="A109" s="96"/>
      <c r="B109" s="97"/>
      <c r="C109" s="98"/>
      <c r="D109" s="98"/>
      <c r="E109" s="99">
        <f>IFERROR(B109,"")</f>
        <v>0</v>
      </c>
      <c r="F109" s="99">
        <f>IF(D109&gt;0,ROUND(E109/2,2),0)</f>
        <v>0</v>
      </c>
      <c r="G109" s="102">
        <f>IFERROR(ROUNDUP((C109*E109),2)+ROUNDUP((D109*F109),2),0)</f>
        <v>0</v>
      </c>
    </row>
    <row r="110" spans="1:7" hidden="1" outlineLevel="2" x14ac:dyDescent="0.25">
      <c r="A110" s="96"/>
      <c r="B110" s="97"/>
      <c r="C110" s="98"/>
      <c r="D110" s="98"/>
      <c r="E110" s="99">
        <f t="shared" ref="E110:E139" si="6">IFERROR(B110,"")</f>
        <v>0</v>
      </c>
      <c r="F110" s="99">
        <f t="shared" ref="F110:F144" si="7">IF(D110&gt;0,ROUND(E110/2,2),0)</f>
        <v>0</v>
      </c>
      <c r="G110" s="102">
        <f t="shared" ref="G110:G144" si="8">IFERROR(ROUNDUP((C110*E110),2)+ROUNDUP((D110*F110),2),0)</f>
        <v>0</v>
      </c>
    </row>
    <row r="111" spans="1:7" hidden="1" outlineLevel="2" x14ac:dyDescent="0.25">
      <c r="A111" s="96"/>
      <c r="B111" s="97"/>
      <c r="C111" s="98"/>
      <c r="D111" s="98"/>
      <c r="E111" s="99">
        <f t="shared" si="6"/>
        <v>0</v>
      </c>
      <c r="F111" s="99">
        <f t="shared" si="7"/>
        <v>0</v>
      </c>
      <c r="G111" s="102">
        <f t="shared" si="8"/>
        <v>0</v>
      </c>
    </row>
    <row r="112" spans="1:7" hidden="1" outlineLevel="2" x14ac:dyDescent="0.25">
      <c r="A112" s="96"/>
      <c r="B112" s="97"/>
      <c r="C112" s="98"/>
      <c r="D112" s="98"/>
      <c r="E112" s="99">
        <f t="shared" si="6"/>
        <v>0</v>
      </c>
      <c r="F112" s="99">
        <f t="shared" si="7"/>
        <v>0</v>
      </c>
      <c r="G112" s="102">
        <f t="shared" si="8"/>
        <v>0</v>
      </c>
    </row>
    <row r="113" spans="1:7" hidden="1" outlineLevel="2" x14ac:dyDescent="0.25">
      <c r="A113" s="96"/>
      <c r="B113" s="97"/>
      <c r="C113" s="98"/>
      <c r="D113" s="98"/>
      <c r="E113" s="99">
        <f t="shared" si="6"/>
        <v>0</v>
      </c>
      <c r="F113" s="99">
        <f t="shared" si="7"/>
        <v>0</v>
      </c>
      <c r="G113" s="102">
        <f t="shared" si="8"/>
        <v>0</v>
      </c>
    </row>
    <row r="114" spans="1:7" hidden="1" outlineLevel="2" x14ac:dyDescent="0.25">
      <c r="A114" s="96"/>
      <c r="B114" s="97"/>
      <c r="C114" s="98"/>
      <c r="D114" s="98"/>
      <c r="E114" s="99">
        <f t="shared" si="6"/>
        <v>0</v>
      </c>
      <c r="F114" s="99">
        <f t="shared" si="7"/>
        <v>0</v>
      </c>
      <c r="G114" s="102">
        <f t="shared" si="8"/>
        <v>0</v>
      </c>
    </row>
    <row r="115" spans="1:7" outlineLevel="1" collapsed="1" x14ac:dyDescent="0.25">
      <c r="A115" s="96"/>
      <c r="B115" s="97"/>
      <c r="C115" s="98"/>
      <c r="D115" s="98"/>
      <c r="E115" s="99">
        <f t="shared" si="6"/>
        <v>0</v>
      </c>
      <c r="F115" s="99">
        <f t="shared" si="7"/>
        <v>0</v>
      </c>
      <c r="G115" s="102">
        <f t="shared" si="8"/>
        <v>0</v>
      </c>
    </row>
    <row r="116" spans="1:7" hidden="1" outlineLevel="2" x14ac:dyDescent="0.25">
      <c r="A116" s="96"/>
      <c r="B116" s="97"/>
      <c r="C116" s="98"/>
      <c r="D116" s="98"/>
      <c r="E116" s="99">
        <f t="shared" si="6"/>
        <v>0</v>
      </c>
      <c r="F116" s="99">
        <f t="shared" si="7"/>
        <v>0</v>
      </c>
      <c r="G116" s="102">
        <f t="shared" si="8"/>
        <v>0</v>
      </c>
    </row>
    <row r="117" spans="1:7" hidden="1" outlineLevel="2" x14ac:dyDescent="0.25">
      <c r="A117" s="96"/>
      <c r="B117" s="97"/>
      <c r="C117" s="98"/>
      <c r="D117" s="98"/>
      <c r="E117" s="99">
        <f t="shared" si="6"/>
        <v>0</v>
      </c>
      <c r="F117" s="99">
        <f t="shared" si="7"/>
        <v>0</v>
      </c>
      <c r="G117" s="102">
        <f t="shared" si="8"/>
        <v>0</v>
      </c>
    </row>
    <row r="118" spans="1:7" hidden="1" outlineLevel="2" x14ac:dyDescent="0.25">
      <c r="A118" s="96"/>
      <c r="B118" s="97"/>
      <c r="C118" s="98"/>
      <c r="D118" s="98"/>
      <c r="E118" s="99">
        <f t="shared" si="6"/>
        <v>0</v>
      </c>
      <c r="F118" s="99">
        <f t="shared" si="7"/>
        <v>0</v>
      </c>
      <c r="G118" s="102">
        <f t="shared" si="8"/>
        <v>0</v>
      </c>
    </row>
    <row r="119" spans="1:7" hidden="1" outlineLevel="2" x14ac:dyDescent="0.25">
      <c r="A119" s="96"/>
      <c r="B119" s="97"/>
      <c r="C119" s="98"/>
      <c r="D119" s="98"/>
      <c r="E119" s="99">
        <f t="shared" si="6"/>
        <v>0</v>
      </c>
      <c r="F119" s="99">
        <f t="shared" si="7"/>
        <v>0</v>
      </c>
      <c r="G119" s="102">
        <f t="shared" si="8"/>
        <v>0</v>
      </c>
    </row>
    <row r="120" spans="1:7" hidden="1" outlineLevel="2" x14ac:dyDescent="0.25">
      <c r="A120" s="96"/>
      <c r="B120" s="97"/>
      <c r="C120" s="98"/>
      <c r="D120" s="98"/>
      <c r="E120" s="99">
        <f t="shared" si="6"/>
        <v>0</v>
      </c>
      <c r="F120" s="99">
        <f t="shared" si="7"/>
        <v>0</v>
      </c>
      <c r="G120" s="102">
        <f t="shared" si="8"/>
        <v>0</v>
      </c>
    </row>
    <row r="121" spans="1:7" outlineLevel="1" collapsed="1" x14ac:dyDescent="0.25">
      <c r="A121" s="96"/>
      <c r="B121" s="97"/>
      <c r="C121" s="98"/>
      <c r="D121" s="98"/>
      <c r="E121" s="99">
        <f t="shared" si="6"/>
        <v>0</v>
      </c>
      <c r="F121" s="99">
        <f t="shared" si="7"/>
        <v>0</v>
      </c>
      <c r="G121" s="102">
        <f t="shared" si="8"/>
        <v>0</v>
      </c>
    </row>
    <row r="122" spans="1:7" hidden="1" outlineLevel="2" x14ac:dyDescent="0.25">
      <c r="A122" s="96"/>
      <c r="B122" s="97"/>
      <c r="C122" s="98"/>
      <c r="D122" s="98"/>
      <c r="E122" s="99">
        <f t="shared" si="6"/>
        <v>0</v>
      </c>
      <c r="F122" s="99">
        <f t="shared" si="7"/>
        <v>0</v>
      </c>
      <c r="G122" s="102">
        <f t="shared" si="8"/>
        <v>0</v>
      </c>
    </row>
    <row r="123" spans="1:7" hidden="1" outlineLevel="2" x14ac:dyDescent="0.25">
      <c r="A123" s="96"/>
      <c r="B123" s="97"/>
      <c r="C123" s="98"/>
      <c r="D123" s="98"/>
      <c r="E123" s="99">
        <f t="shared" si="6"/>
        <v>0</v>
      </c>
      <c r="F123" s="99">
        <f t="shared" si="7"/>
        <v>0</v>
      </c>
      <c r="G123" s="102">
        <f t="shared" si="8"/>
        <v>0</v>
      </c>
    </row>
    <row r="124" spans="1:7" hidden="1" outlineLevel="2" x14ac:dyDescent="0.25">
      <c r="A124" s="96"/>
      <c r="B124" s="97"/>
      <c r="C124" s="98"/>
      <c r="D124" s="98"/>
      <c r="E124" s="99">
        <f t="shared" si="6"/>
        <v>0</v>
      </c>
      <c r="F124" s="99">
        <f t="shared" si="7"/>
        <v>0</v>
      </c>
      <c r="G124" s="102">
        <f t="shared" si="8"/>
        <v>0</v>
      </c>
    </row>
    <row r="125" spans="1:7" hidden="1" outlineLevel="2" x14ac:dyDescent="0.25">
      <c r="A125" s="96"/>
      <c r="B125" s="97"/>
      <c r="C125" s="98"/>
      <c r="D125" s="98"/>
      <c r="E125" s="99">
        <f t="shared" si="6"/>
        <v>0</v>
      </c>
      <c r="F125" s="99">
        <f t="shared" si="7"/>
        <v>0</v>
      </c>
      <c r="G125" s="102">
        <f t="shared" si="8"/>
        <v>0</v>
      </c>
    </row>
    <row r="126" spans="1:7" hidden="1" outlineLevel="2" x14ac:dyDescent="0.25">
      <c r="A126" s="96"/>
      <c r="B126" s="97"/>
      <c r="C126" s="98"/>
      <c r="D126" s="98"/>
      <c r="E126" s="99">
        <f t="shared" si="6"/>
        <v>0</v>
      </c>
      <c r="F126" s="99">
        <f t="shared" si="7"/>
        <v>0</v>
      </c>
      <c r="G126" s="102">
        <f t="shared" si="8"/>
        <v>0</v>
      </c>
    </row>
    <row r="127" spans="1:7" outlineLevel="1" collapsed="1" x14ac:dyDescent="0.25">
      <c r="A127" s="96"/>
      <c r="B127" s="97"/>
      <c r="C127" s="98"/>
      <c r="D127" s="98"/>
      <c r="E127" s="99">
        <f t="shared" si="6"/>
        <v>0</v>
      </c>
      <c r="F127" s="99">
        <f t="shared" si="7"/>
        <v>0</v>
      </c>
      <c r="G127" s="102">
        <f t="shared" si="8"/>
        <v>0</v>
      </c>
    </row>
    <row r="128" spans="1:7" hidden="1" outlineLevel="2" x14ac:dyDescent="0.25">
      <c r="A128" s="96"/>
      <c r="B128" s="97"/>
      <c r="C128" s="98"/>
      <c r="D128" s="98"/>
      <c r="E128" s="99">
        <f t="shared" si="6"/>
        <v>0</v>
      </c>
      <c r="F128" s="99">
        <f t="shared" si="7"/>
        <v>0</v>
      </c>
      <c r="G128" s="102">
        <f t="shared" si="8"/>
        <v>0</v>
      </c>
    </row>
    <row r="129" spans="1:7" hidden="1" outlineLevel="2" x14ac:dyDescent="0.25">
      <c r="A129" s="96"/>
      <c r="B129" s="97"/>
      <c r="C129" s="98"/>
      <c r="D129" s="98"/>
      <c r="E129" s="99">
        <f t="shared" si="6"/>
        <v>0</v>
      </c>
      <c r="F129" s="99">
        <f t="shared" si="7"/>
        <v>0</v>
      </c>
      <c r="G129" s="102">
        <f t="shared" si="8"/>
        <v>0</v>
      </c>
    </row>
    <row r="130" spans="1:7" hidden="1" outlineLevel="2" x14ac:dyDescent="0.25">
      <c r="A130" s="96"/>
      <c r="B130" s="97"/>
      <c r="C130" s="98"/>
      <c r="D130" s="98"/>
      <c r="E130" s="99">
        <f t="shared" si="6"/>
        <v>0</v>
      </c>
      <c r="F130" s="99">
        <f t="shared" si="7"/>
        <v>0</v>
      </c>
      <c r="G130" s="102">
        <f t="shared" si="8"/>
        <v>0</v>
      </c>
    </row>
    <row r="131" spans="1:7" hidden="1" outlineLevel="2" x14ac:dyDescent="0.25">
      <c r="A131" s="96"/>
      <c r="B131" s="97"/>
      <c r="C131" s="98"/>
      <c r="D131" s="98"/>
      <c r="E131" s="99">
        <f t="shared" si="6"/>
        <v>0</v>
      </c>
      <c r="F131" s="99">
        <f t="shared" si="7"/>
        <v>0</v>
      </c>
      <c r="G131" s="102">
        <f t="shared" si="8"/>
        <v>0</v>
      </c>
    </row>
    <row r="132" spans="1:7" hidden="1" outlineLevel="2" x14ac:dyDescent="0.25">
      <c r="A132" s="96"/>
      <c r="B132" s="97"/>
      <c r="C132" s="98"/>
      <c r="D132" s="98"/>
      <c r="E132" s="99">
        <f t="shared" si="6"/>
        <v>0</v>
      </c>
      <c r="F132" s="99">
        <f t="shared" si="7"/>
        <v>0</v>
      </c>
      <c r="G132" s="102">
        <f t="shared" si="8"/>
        <v>0</v>
      </c>
    </row>
    <row r="133" spans="1:7" outlineLevel="1" collapsed="1" x14ac:dyDescent="0.25">
      <c r="A133" s="96"/>
      <c r="B133" s="97"/>
      <c r="C133" s="98"/>
      <c r="D133" s="98"/>
      <c r="E133" s="99">
        <f t="shared" si="6"/>
        <v>0</v>
      </c>
      <c r="F133" s="99">
        <f t="shared" si="7"/>
        <v>0</v>
      </c>
      <c r="G133" s="102">
        <f t="shared" si="8"/>
        <v>0</v>
      </c>
    </row>
    <row r="134" spans="1:7" hidden="1" outlineLevel="2" x14ac:dyDescent="0.25">
      <c r="A134" s="96"/>
      <c r="B134" s="97"/>
      <c r="C134" s="98"/>
      <c r="D134" s="98"/>
      <c r="E134" s="99">
        <f t="shared" si="6"/>
        <v>0</v>
      </c>
      <c r="F134" s="99">
        <f t="shared" si="7"/>
        <v>0</v>
      </c>
      <c r="G134" s="102">
        <f t="shared" si="8"/>
        <v>0</v>
      </c>
    </row>
    <row r="135" spans="1:7" hidden="1" outlineLevel="2" x14ac:dyDescent="0.25">
      <c r="A135" s="96"/>
      <c r="B135" s="97"/>
      <c r="C135" s="98"/>
      <c r="D135" s="98"/>
      <c r="E135" s="99">
        <f t="shared" si="6"/>
        <v>0</v>
      </c>
      <c r="F135" s="99">
        <f t="shared" si="7"/>
        <v>0</v>
      </c>
      <c r="G135" s="102">
        <f t="shared" si="8"/>
        <v>0</v>
      </c>
    </row>
    <row r="136" spans="1:7" hidden="1" outlineLevel="2" x14ac:dyDescent="0.25">
      <c r="A136" s="96"/>
      <c r="B136" s="97"/>
      <c r="C136" s="98"/>
      <c r="D136" s="98"/>
      <c r="E136" s="99">
        <f t="shared" si="6"/>
        <v>0</v>
      </c>
      <c r="F136" s="99">
        <f t="shared" si="7"/>
        <v>0</v>
      </c>
      <c r="G136" s="102">
        <f t="shared" si="8"/>
        <v>0</v>
      </c>
    </row>
    <row r="137" spans="1:7" hidden="1" outlineLevel="2" x14ac:dyDescent="0.25">
      <c r="A137" s="96"/>
      <c r="B137" s="97"/>
      <c r="C137" s="98"/>
      <c r="D137" s="98"/>
      <c r="E137" s="99">
        <f t="shared" si="6"/>
        <v>0</v>
      </c>
      <c r="F137" s="99">
        <f t="shared" si="7"/>
        <v>0</v>
      </c>
      <c r="G137" s="102">
        <f t="shared" si="8"/>
        <v>0</v>
      </c>
    </row>
    <row r="138" spans="1:7" hidden="1" outlineLevel="2" x14ac:dyDescent="0.25">
      <c r="A138" s="96"/>
      <c r="B138" s="97"/>
      <c r="C138" s="98"/>
      <c r="D138" s="98"/>
      <c r="E138" s="99">
        <f t="shared" si="6"/>
        <v>0</v>
      </c>
      <c r="F138" s="99">
        <f t="shared" si="7"/>
        <v>0</v>
      </c>
      <c r="G138" s="102">
        <f t="shared" si="8"/>
        <v>0</v>
      </c>
    </row>
    <row r="139" spans="1:7" outlineLevel="1" collapsed="1" x14ac:dyDescent="0.25">
      <c r="A139" s="96"/>
      <c r="B139" s="97"/>
      <c r="C139" s="98"/>
      <c r="D139" s="98"/>
      <c r="E139" s="99">
        <f t="shared" si="6"/>
        <v>0</v>
      </c>
      <c r="F139" s="99">
        <f t="shared" si="7"/>
        <v>0</v>
      </c>
      <c r="G139" s="102">
        <f t="shared" si="8"/>
        <v>0</v>
      </c>
    </row>
    <row r="140" spans="1:7" hidden="1" outlineLevel="2" x14ac:dyDescent="0.25">
      <c r="A140" s="96"/>
      <c r="B140" s="97"/>
      <c r="C140" s="98"/>
      <c r="D140" s="98"/>
      <c r="E140" s="99">
        <f t="shared" ref="E140:E144" si="9">IFERROR(B140,"")</f>
        <v>0</v>
      </c>
      <c r="F140" s="99">
        <f t="shared" si="7"/>
        <v>0</v>
      </c>
      <c r="G140" s="102">
        <f t="shared" si="8"/>
        <v>0</v>
      </c>
    </row>
    <row r="141" spans="1:7" hidden="1" outlineLevel="2" x14ac:dyDescent="0.25">
      <c r="A141" s="96"/>
      <c r="B141" s="97"/>
      <c r="C141" s="98"/>
      <c r="D141" s="98"/>
      <c r="E141" s="99">
        <f t="shared" si="9"/>
        <v>0</v>
      </c>
      <c r="F141" s="99">
        <f t="shared" si="7"/>
        <v>0</v>
      </c>
      <c r="G141" s="102">
        <f t="shared" si="8"/>
        <v>0</v>
      </c>
    </row>
    <row r="142" spans="1:7" hidden="1" outlineLevel="2" x14ac:dyDescent="0.25">
      <c r="A142" s="96"/>
      <c r="B142" s="97"/>
      <c r="C142" s="98"/>
      <c r="D142" s="98"/>
      <c r="E142" s="99">
        <f t="shared" si="9"/>
        <v>0</v>
      </c>
      <c r="F142" s="99">
        <f t="shared" si="7"/>
        <v>0</v>
      </c>
      <c r="G142" s="102">
        <f t="shared" si="8"/>
        <v>0</v>
      </c>
    </row>
    <row r="143" spans="1:7" hidden="1" outlineLevel="2" x14ac:dyDescent="0.25">
      <c r="A143" s="96"/>
      <c r="B143" s="97"/>
      <c r="C143" s="98"/>
      <c r="D143" s="98"/>
      <c r="E143" s="99">
        <f t="shared" si="9"/>
        <v>0</v>
      </c>
      <c r="F143" s="99">
        <f t="shared" si="7"/>
        <v>0</v>
      </c>
      <c r="G143" s="102">
        <f t="shared" si="8"/>
        <v>0</v>
      </c>
    </row>
    <row r="144" spans="1:7" hidden="1" outlineLevel="2" x14ac:dyDescent="0.25">
      <c r="A144" s="96"/>
      <c r="B144" s="97"/>
      <c r="C144" s="98"/>
      <c r="D144" s="98"/>
      <c r="E144" s="99">
        <f t="shared" si="9"/>
        <v>0</v>
      </c>
      <c r="F144" s="99">
        <f t="shared" si="7"/>
        <v>0</v>
      </c>
      <c r="G144" s="102">
        <f t="shared" si="8"/>
        <v>0</v>
      </c>
    </row>
    <row r="145" spans="1:15" ht="15.6" outlineLevel="1" collapsed="1" x14ac:dyDescent="0.3">
      <c r="A145" s="83" t="s">
        <v>308</v>
      </c>
      <c r="B145" s="79"/>
      <c r="C145" s="142">
        <f>SUM(C109:C144)</f>
        <v>0</v>
      </c>
      <c r="D145" s="142">
        <f>SUM(D109:D144)</f>
        <v>0</v>
      </c>
      <c r="E145" s="260">
        <f>IFERROR(ROUND(SUMPRODUCT(C109:C144,E109:E144)/C145,2),0)</f>
        <v>0</v>
      </c>
      <c r="F145" s="260">
        <f>IFERROR(ROUND(SUMPRODUCT(D109:D144,F109:F144)/D145,2),0)</f>
        <v>0</v>
      </c>
      <c r="G145" s="108">
        <f>SUM(G109:G144)</f>
        <v>0</v>
      </c>
    </row>
    <row r="146" spans="1:15" outlineLevel="1" x14ac:dyDescent="0.25">
      <c r="D146" s="92"/>
      <c r="E146" s="93"/>
      <c r="F146" s="93"/>
      <c r="G146" s="94"/>
    </row>
    <row r="147" spans="1:15" x14ac:dyDescent="0.25">
      <c r="D147" s="92"/>
      <c r="E147" s="93"/>
      <c r="F147" s="93"/>
      <c r="G147" s="94"/>
    </row>
    <row r="148" spans="1:15" ht="15.6" hidden="1" outlineLevel="1" x14ac:dyDescent="0.3">
      <c r="A148" s="134" t="s">
        <v>251</v>
      </c>
      <c r="B148" s="130"/>
      <c r="C148" s="130"/>
      <c r="D148" s="131"/>
      <c r="E148" s="132"/>
      <c r="F148" s="132"/>
      <c r="G148" s="133"/>
      <c r="K148" s="91"/>
      <c r="L148" s="91"/>
      <c r="M148" s="91"/>
    </row>
    <row r="149" spans="1:15" ht="15.6" hidden="1" outlineLevel="1" x14ac:dyDescent="0.3">
      <c r="A149" s="72" t="s">
        <v>212</v>
      </c>
      <c r="B149" s="73"/>
      <c r="C149" s="73"/>
      <c r="D149" s="276"/>
      <c r="E149" s="277"/>
      <c r="F149" s="277"/>
      <c r="G149" s="278"/>
      <c r="K149" s="91"/>
      <c r="L149" s="91"/>
      <c r="M149" s="91"/>
    </row>
    <row r="150" spans="1:15" ht="15.6" hidden="1" outlineLevel="1" x14ac:dyDescent="0.3">
      <c r="A150" s="74" t="s">
        <v>206</v>
      </c>
      <c r="B150" s="73"/>
      <c r="C150" s="105"/>
      <c r="D150" s="279" t="s">
        <v>224</v>
      </c>
      <c r="E150" s="280"/>
      <c r="F150" s="280"/>
      <c r="G150" s="281"/>
      <c r="K150" s="91"/>
      <c r="L150" s="91"/>
      <c r="M150" s="91"/>
    </row>
    <row r="151" spans="1:15" ht="15.6" hidden="1" outlineLevel="1" x14ac:dyDescent="0.3">
      <c r="A151" s="74" t="s">
        <v>225</v>
      </c>
      <c r="B151" s="73"/>
      <c r="C151" s="121"/>
      <c r="D151" s="279" t="s">
        <v>229</v>
      </c>
      <c r="E151" s="280"/>
      <c r="F151" s="280"/>
      <c r="G151" s="281"/>
      <c r="K151" s="91"/>
      <c r="L151" s="91"/>
      <c r="M151" s="91"/>
    </row>
    <row r="152" spans="1:15" hidden="1" outlineLevel="1" x14ac:dyDescent="0.25">
      <c r="A152" s="74" t="s">
        <v>226</v>
      </c>
      <c r="B152" s="123" t="str">
        <f>IF($B$6="","",(DATE(YEAR($B$6)-$K$152,MONTH($B$6),DAY($B$6))))</f>
        <v/>
      </c>
      <c r="C152" s="122" t="str">
        <f>IF(B6="","",(DATE(YEAR($B$6)-$L$152,MONTH($B$6),DAY($B$6))))</f>
        <v/>
      </c>
      <c r="D152" s="279" t="s">
        <v>227</v>
      </c>
      <c r="E152" s="280"/>
      <c r="F152" s="280"/>
      <c r="G152" s="281"/>
      <c r="K152" s="88">
        <v>2</v>
      </c>
      <c r="L152" s="88">
        <v>1</v>
      </c>
      <c r="M152" s="88" t="s">
        <v>217</v>
      </c>
    </row>
    <row r="153" spans="1:15" hidden="1" outlineLevel="1" x14ac:dyDescent="0.25">
      <c r="A153" s="74" t="s">
        <v>213</v>
      </c>
      <c r="B153" s="141" t="str">
        <f>IFERROR(CHOOSE(MATCH($C$151,$M$152:$M$155,0),INDEX('BLS Data-Midwest'!$B$13:$M$23,MATCH(YEAR($B$6)-$K$152,'BLS Data-Midwest'!$A$13:$A$23,0),MATCH(TEXT(MONTH($B$6)*29,"mmm"),'BLS Data-Midwest'!$B$12:$M$12,0)),INDEX('BLS Data-Northeast'!$B$13:$M$23,MATCH(YEAR($B$6)-$K$152,'BLS Data-Northeast'!$A$13:$A$23,0),MATCH(TEXT(MONTH($B$6)*29,"mmm"),'BLS Data-Northeast'!$B$12:$M$12,0)),INDEX('BLS Data-South'!$B$13:$M$23,MATCH(YEAR($B$6)-$K$152,'BLS Data-South'!$A$13:$A$23,0),MATCH(TEXT(MONTH($B$6)*29,"mmm"),'BLS Data-South'!$B$12:$M$12,0)),INDEX('BLS Data-West'!$B$13:$M$23,MATCH(YEAR($B$6)-$K$152,'BLS Data-West'!$A$13:$A$23,0),MATCH(TEXT(MONTH($B$6)*29,"mmm"),'BLS Data-West'!$B$12:$M$12,0))),"--")</f>
        <v>--</v>
      </c>
      <c r="C153" s="141" t="str">
        <f>IFERROR(CHOOSE(MATCH($C$151,$M$152:$M$155,0),INDEX('BLS Data-Midwest'!$B$13:$M$23,MATCH(YEAR($B$6)-$L$152,'BLS Data-Midwest'!$A$13:$A$23,0),MATCH(TEXT(MONTH($B$6)*29,"mmm"),'BLS Data-Midwest'!$B$12:$M$12,0)),INDEX('BLS Data-Northeast'!$B$13:$M$23,MATCH(YEAR($B$6)-$L$152,'BLS Data-Northeast'!$A$13:$A$23,0),MATCH(TEXT(MONTH($B$6)*29,"mmm"),'BLS Data-Northeast'!$B$12:$M$12,0)),INDEX('BLS Data-South'!$B$13:$M$23,MATCH(YEAR($B$6)-$L$152,'BLS Data-South'!$A$13:$A$23,0),MATCH(TEXT(MONTH($B$6)*29,"mmm"),'BLS Data-South'!$B$12:$M$12,0)),INDEX('BLS Data-West'!$B$13:$M$23,MATCH(YEAR($B$6)-$L$152,'BLS Data-West'!$A$13:$A$23,0),MATCH(TEXT(MONTH($B$6)*29,"mmm"),'BLS Data-West'!$B$12:$M$12,0))),"--")</f>
        <v>--</v>
      </c>
      <c r="D153" s="279" t="s">
        <v>228</v>
      </c>
      <c r="E153" s="280"/>
      <c r="F153" s="280"/>
      <c r="G153" s="281"/>
      <c r="K153" s="88" t="e">
        <f>YEAR(B152)</f>
        <v>#VALUE!</v>
      </c>
      <c r="L153" s="88" t="e">
        <f>YEAR(C152)</f>
        <v>#VALUE!</v>
      </c>
      <c r="M153" s="88" t="s">
        <v>220</v>
      </c>
      <c r="N153" s="91"/>
      <c r="O153" s="91"/>
    </row>
    <row r="154" spans="1:15" ht="15.6" hidden="1" outlineLevel="1" x14ac:dyDescent="0.3">
      <c r="A154" s="74" t="s">
        <v>176</v>
      </c>
      <c r="B154" s="73"/>
      <c r="C154" s="76">
        <f>IFERROR(ROUND(($C$153/$B$153)-1,4),0)</f>
        <v>0</v>
      </c>
      <c r="D154" s="264" t="s">
        <v>232</v>
      </c>
      <c r="E154" s="265"/>
      <c r="F154" s="265"/>
      <c r="G154" s="266"/>
      <c r="K154" s="89"/>
      <c r="L154" s="89" t="str">
        <f>TEXT(C152,"mmm")</f>
        <v/>
      </c>
      <c r="M154" s="88" t="s">
        <v>223</v>
      </c>
      <c r="N154" s="91"/>
      <c r="O154" s="91"/>
    </row>
    <row r="155" spans="1:15" ht="15.6" hidden="1" outlineLevel="1" x14ac:dyDescent="0.3">
      <c r="A155" s="74" t="s">
        <v>173</v>
      </c>
      <c r="B155" s="73"/>
      <c r="C155" s="106">
        <f>IFERROR(B16-C150,"")</f>
        <v>0</v>
      </c>
      <c r="D155" s="267"/>
      <c r="E155" s="268"/>
      <c r="F155" s="268"/>
      <c r="G155" s="269"/>
      <c r="K155" s="88"/>
      <c r="L155" s="88"/>
      <c r="M155" s="88" t="s">
        <v>185</v>
      </c>
      <c r="N155" s="91"/>
      <c r="O155" s="91"/>
    </row>
    <row r="156" spans="1:15" hidden="1" outlineLevel="1" x14ac:dyDescent="0.25">
      <c r="A156" s="61"/>
      <c r="B156" s="61"/>
      <c r="C156" s="61"/>
      <c r="D156" s="270"/>
      <c r="E156" s="271"/>
      <c r="F156" s="271"/>
      <c r="G156" s="272"/>
      <c r="K156" s="91"/>
      <c r="L156" s="91"/>
      <c r="M156" s="91"/>
      <c r="N156" s="91"/>
      <c r="O156" s="91"/>
    </row>
    <row r="157" spans="1:15" hidden="1" outlineLevel="1" x14ac:dyDescent="0.25">
      <c r="A157" s="62"/>
      <c r="B157" s="62"/>
      <c r="C157" s="62"/>
      <c r="D157" s="62"/>
      <c r="E157" s="62"/>
      <c r="F157" s="62"/>
      <c r="G157" s="62"/>
      <c r="K157" s="91"/>
      <c r="L157" s="91"/>
      <c r="M157" s="91"/>
      <c r="N157" s="91"/>
      <c r="O157" s="91"/>
    </row>
    <row r="158" spans="1:15" ht="15.6" hidden="1" outlineLevel="1" x14ac:dyDescent="0.3">
      <c r="A158" s="72" t="s">
        <v>172</v>
      </c>
      <c r="B158" s="77"/>
      <c r="C158" s="75"/>
      <c r="D158" s="75"/>
      <c r="E158" s="75"/>
      <c r="F158" s="75"/>
      <c r="G158" s="75"/>
      <c r="K158" s="91"/>
      <c r="L158" s="91"/>
      <c r="M158" s="91"/>
      <c r="N158" s="91"/>
      <c r="O158" s="91"/>
    </row>
    <row r="159" spans="1:15" ht="30" hidden="1" outlineLevel="1" x14ac:dyDescent="0.25">
      <c r="A159" s="80" t="s">
        <v>207</v>
      </c>
      <c r="B159" s="81" t="s">
        <v>174</v>
      </c>
      <c r="C159" s="82" t="s">
        <v>208</v>
      </c>
      <c r="D159" s="82" t="s">
        <v>209</v>
      </c>
      <c r="E159" s="82" t="s">
        <v>210</v>
      </c>
      <c r="F159" s="82" t="s">
        <v>211</v>
      </c>
      <c r="G159" s="82" t="s">
        <v>175</v>
      </c>
      <c r="K159" s="91"/>
      <c r="L159" s="91"/>
      <c r="M159" s="91"/>
      <c r="N159" s="91"/>
      <c r="O159" s="91"/>
    </row>
    <row r="160" spans="1:15" hidden="1" outlineLevel="1" x14ac:dyDescent="0.25">
      <c r="A160" s="96"/>
      <c r="B160" s="97"/>
      <c r="C160" s="98"/>
      <c r="D160" s="98"/>
      <c r="E160" s="99">
        <f>IFERROR(B160+ROUND((B160*$C$154), 2),"")</f>
        <v>0</v>
      </c>
      <c r="F160" s="99">
        <f>IF(D160&gt;0,ROUND(E160/2,2),0)</f>
        <v>0</v>
      </c>
      <c r="G160" s="102">
        <f>IFERROR((C160*E160)+ROUNDUP((D160*F160),2),0)</f>
        <v>0</v>
      </c>
      <c r="K160" s="91"/>
      <c r="L160" s="91"/>
      <c r="M160" s="91"/>
      <c r="N160" s="91"/>
      <c r="O160" s="91"/>
    </row>
    <row r="161" spans="1:15" hidden="1" outlineLevel="2" x14ac:dyDescent="0.25">
      <c r="A161" s="96"/>
      <c r="B161" s="97"/>
      <c r="C161" s="98"/>
      <c r="D161" s="98"/>
      <c r="E161" s="99">
        <f t="shared" ref="E161:E166" si="10">IFERROR(B161+ROUND((B161*$C$154), 2),"")</f>
        <v>0</v>
      </c>
      <c r="F161" s="99">
        <f t="shared" ref="F161:F195" si="11">IF(D161&gt;0,ROUND(E161/2,2),0)</f>
        <v>0</v>
      </c>
      <c r="G161" s="107">
        <f t="shared" ref="G161:G166" si="12">IFERROR((C161*E161)+ROUNDUP((D161*F161),2),0)</f>
        <v>0</v>
      </c>
      <c r="K161" s="91"/>
      <c r="L161" s="91"/>
      <c r="M161" s="91"/>
      <c r="N161" s="91"/>
      <c r="O161" s="91"/>
    </row>
    <row r="162" spans="1:15" hidden="1" outlineLevel="2" x14ac:dyDescent="0.25">
      <c r="A162" s="96"/>
      <c r="B162" s="97"/>
      <c r="C162" s="98"/>
      <c r="D162" s="98"/>
      <c r="E162" s="99">
        <f t="shared" si="10"/>
        <v>0</v>
      </c>
      <c r="F162" s="99">
        <f t="shared" si="11"/>
        <v>0</v>
      </c>
      <c r="G162" s="107">
        <f t="shared" si="12"/>
        <v>0</v>
      </c>
      <c r="K162" s="91"/>
      <c r="L162" s="91"/>
      <c r="M162" s="91"/>
      <c r="N162" s="91"/>
      <c r="O162" s="91"/>
    </row>
    <row r="163" spans="1:15" hidden="1" outlineLevel="2" x14ac:dyDescent="0.25">
      <c r="A163" s="96"/>
      <c r="B163" s="97"/>
      <c r="C163" s="98"/>
      <c r="D163" s="98"/>
      <c r="E163" s="99">
        <f t="shared" si="10"/>
        <v>0</v>
      </c>
      <c r="F163" s="99">
        <f t="shared" si="11"/>
        <v>0</v>
      </c>
      <c r="G163" s="107">
        <f t="shared" si="12"/>
        <v>0</v>
      </c>
      <c r="K163" s="91"/>
      <c r="L163" s="91"/>
      <c r="M163" s="91"/>
      <c r="N163" s="91"/>
      <c r="O163" s="91"/>
    </row>
    <row r="164" spans="1:15" hidden="1" outlineLevel="2" x14ac:dyDescent="0.25">
      <c r="A164" s="96"/>
      <c r="B164" s="97"/>
      <c r="C164" s="98"/>
      <c r="D164" s="98"/>
      <c r="E164" s="99">
        <f t="shared" si="10"/>
        <v>0</v>
      </c>
      <c r="F164" s="99">
        <f t="shared" si="11"/>
        <v>0</v>
      </c>
      <c r="G164" s="107">
        <f t="shared" si="12"/>
        <v>0</v>
      </c>
      <c r="K164" s="91"/>
      <c r="L164" s="91"/>
      <c r="M164" s="91"/>
      <c r="N164" s="91"/>
      <c r="O164" s="91"/>
    </row>
    <row r="165" spans="1:15" hidden="1" outlineLevel="2" x14ac:dyDescent="0.25">
      <c r="A165" s="96"/>
      <c r="B165" s="97"/>
      <c r="C165" s="98"/>
      <c r="D165" s="98"/>
      <c r="E165" s="99">
        <f t="shared" si="10"/>
        <v>0</v>
      </c>
      <c r="F165" s="99">
        <f t="shared" si="11"/>
        <v>0</v>
      </c>
      <c r="G165" s="107">
        <f t="shared" si="12"/>
        <v>0</v>
      </c>
      <c r="K165" s="91"/>
      <c r="L165" s="91"/>
      <c r="M165" s="91"/>
      <c r="N165" s="91"/>
      <c r="O165" s="91"/>
    </row>
    <row r="166" spans="1:15" hidden="1" outlineLevel="1" collapsed="1" x14ac:dyDescent="0.25">
      <c r="A166" s="96"/>
      <c r="B166" s="97"/>
      <c r="C166" s="98"/>
      <c r="D166" s="98"/>
      <c r="E166" s="99">
        <f t="shared" si="10"/>
        <v>0</v>
      </c>
      <c r="F166" s="99">
        <f t="shared" si="11"/>
        <v>0</v>
      </c>
      <c r="G166" s="102">
        <f t="shared" si="12"/>
        <v>0</v>
      </c>
      <c r="K166" s="91"/>
      <c r="L166" s="91"/>
      <c r="M166" s="91"/>
      <c r="N166" s="91"/>
      <c r="O166" s="91"/>
    </row>
    <row r="167" spans="1:15" hidden="1" outlineLevel="2" x14ac:dyDescent="0.25">
      <c r="A167" s="96"/>
      <c r="B167" s="97"/>
      <c r="C167" s="98"/>
      <c r="D167" s="98"/>
      <c r="E167" s="99">
        <f>IFERROR(B167+ROUND((B167*$C$154), 2),"")</f>
        <v>0</v>
      </c>
      <c r="F167" s="99">
        <f t="shared" si="11"/>
        <v>0</v>
      </c>
      <c r="G167" s="107">
        <f t="shared" ref="G167:G195" si="13">IFERROR((C167*E167)+ROUNDUP((D167*F167),2),0)</f>
        <v>0</v>
      </c>
      <c r="K167" s="91"/>
      <c r="L167" s="91"/>
      <c r="M167" s="91"/>
      <c r="N167" s="91"/>
      <c r="O167" s="91"/>
    </row>
    <row r="168" spans="1:15" hidden="1" outlineLevel="2" x14ac:dyDescent="0.25">
      <c r="A168" s="96"/>
      <c r="B168" s="97"/>
      <c r="C168" s="98"/>
      <c r="D168" s="98"/>
      <c r="E168" s="99">
        <f>IFERROR(B168+ROUND((B168*$C$154), 2),"")</f>
        <v>0</v>
      </c>
      <c r="F168" s="99">
        <f t="shared" si="11"/>
        <v>0</v>
      </c>
      <c r="G168" s="107">
        <f t="shared" si="13"/>
        <v>0</v>
      </c>
    </row>
    <row r="169" spans="1:15" hidden="1" outlineLevel="2" x14ac:dyDescent="0.25">
      <c r="A169" s="96"/>
      <c r="B169" s="97"/>
      <c r="C169" s="98"/>
      <c r="D169" s="98"/>
      <c r="E169" s="99">
        <f t="shared" ref="E169:E178" si="14">IFERROR(B169+ROUND((B169*$C$154), 2),"")</f>
        <v>0</v>
      </c>
      <c r="F169" s="99">
        <f t="shared" si="11"/>
        <v>0</v>
      </c>
      <c r="G169" s="107">
        <f t="shared" ref="G169:G178" si="15">IFERROR((C169*E169)+ROUNDUP((D169*F169),2),0)</f>
        <v>0</v>
      </c>
    </row>
    <row r="170" spans="1:15" hidden="1" outlineLevel="2" x14ac:dyDescent="0.25">
      <c r="A170" s="96"/>
      <c r="B170" s="97"/>
      <c r="C170" s="98"/>
      <c r="D170" s="98"/>
      <c r="E170" s="99">
        <f t="shared" si="14"/>
        <v>0</v>
      </c>
      <c r="F170" s="99">
        <f t="shared" si="11"/>
        <v>0</v>
      </c>
      <c r="G170" s="107">
        <f t="shared" si="15"/>
        <v>0</v>
      </c>
    </row>
    <row r="171" spans="1:15" hidden="1" outlineLevel="2" x14ac:dyDescent="0.25">
      <c r="A171" s="96"/>
      <c r="B171" s="97"/>
      <c r="C171" s="98"/>
      <c r="D171" s="98"/>
      <c r="E171" s="99">
        <f t="shared" si="14"/>
        <v>0</v>
      </c>
      <c r="F171" s="99">
        <f t="shared" si="11"/>
        <v>0</v>
      </c>
      <c r="G171" s="107">
        <f t="shared" si="15"/>
        <v>0</v>
      </c>
    </row>
    <row r="172" spans="1:15" hidden="1" outlineLevel="1" collapsed="1" x14ac:dyDescent="0.25">
      <c r="A172" s="96"/>
      <c r="B172" s="97"/>
      <c r="C172" s="98"/>
      <c r="D172" s="98"/>
      <c r="E172" s="99">
        <f t="shared" si="14"/>
        <v>0</v>
      </c>
      <c r="F172" s="99">
        <f t="shared" si="11"/>
        <v>0</v>
      </c>
      <c r="G172" s="102">
        <f t="shared" si="15"/>
        <v>0</v>
      </c>
    </row>
    <row r="173" spans="1:15" hidden="1" outlineLevel="2" x14ac:dyDescent="0.25">
      <c r="A173" s="96"/>
      <c r="B173" s="97"/>
      <c r="C173" s="98"/>
      <c r="D173" s="98"/>
      <c r="E173" s="99">
        <f t="shared" si="14"/>
        <v>0</v>
      </c>
      <c r="F173" s="99">
        <f t="shared" si="11"/>
        <v>0</v>
      </c>
      <c r="G173" s="107">
        <f t="shared" si="15"/>
        <v>0</v>
      </c>
    </row>
    <row r="174" spans="1:15" hidden="1" outlineLevel="2" x14ac:dyDescent="0.25">
      <c r="A174" s="96"/>
      <c r="B174" s="97"/>
      <c r="C174" s="98"/>
      <c r="D174" s="98"/>
      <c r="E174" s="99">
        <f t="shared" si="14"/>
        <v>0</v>
      </c>
      <c r="F174" s="99">
        <f t="shared" si="11"/>
        <v>0</v>
      </c>
      <c r="G174" s="107">
        <f t="shared" si="15"/>
        <v>0</v>
      </c>
    </row>
    <row r="175" spans="1:15" hidden="1" outlineLevel="2" x14ac:dyDescent="0.25">
      <c r="A175" s="96"/>
      <c r="B175" s="97"/>
      <c r="C175" s="98"/>
      <c r="D175" s="98"/>
      <c r="E175" s="99">
        <f t="shared" si="14"/>
        <v>0</v>
      </c>
      <c r="F175" s="99">
        <f t="shared" si="11"/>
        <v>0</v>
      </c>
      <c r="G175" s="107">
        <f t="shared" si="15"/>
        <v>0</v>
      </c>
    </row>
    <row r="176" spans="1:15" hidden="1" outlineLevel="2" x14ac:dyDescent="0.25">
      <c r="A176" s="96"/>
      <c r="B176" s="97"/>
      <c r="C176" s="98"/>
      <c r="D176" s="98"/>
      <c r="E176" s="99">
        <f t="shared" si="14"/>
        <v>0</v>
      </c>
      <c r="F176" s="99">
        <f t="shared" si="11"/>
        <v>0</v>
      </c>
      <c r="G176" s="107">
        <f t="shared" si="15"/>
        <v>0</v>
      </c>
    </row>
    <row r="177" spans="1:7" hidden="1" outlineLevel="2" x14ac:dyDescent="0.25">
      <c r="A177" s="96"/>
      <c r="B177" s="97"/>
      <c r="C177" s="98"/>
      <c r="D177" s="98"/>
      <c r="E177" s="99">
        <f t="shared" si="14"/>
        <v>0</v>
      </c>
      <c r="F177" s="99">
        <f t="shared" si="11"/>
        <v>0</v>
      </c>
      <c r="G177" s="107">
        <f t="shared" si="15"/>
        <v>0</v>
      </c>
    </row>
    <row r="178" spans="1:7" hidden="1" outlineLevel="1" collapsed="1" x14ac:dyDescent="0.25">
      <c r="A178" s="96"/>
      <c r="B178" s="97"/>
      <c r="C178" s="98"/>
      <c r="D178" s="98"/>
      <c r="E178" s="99">
        <f t="shared" si="14"/>
        <v>0</v>
      </c>
      <c r="F178" s="99">
        <f t="shared" si="11"/>
        <v>0</v>
      </c>
      <c r="G178" s="102">
        <f t="shared" si="15"/>
        <v>0</v>
      </c>
    </row>
    <row r="179" spans="1:7" hidden="1" outlineLevel="2" x14ac:dyDescent="0.25">
      <c r="A179" s="96"/>
      <c r="B179" s="97"/>
      <c r="C179" s="98"/>
      <c r="D179" s="98"/>
      <c r="E179" s="99">
        <f>IFERROR(B179+ROUND((B179*$C$154), 2),"")</f>
        <v>0</v>
      </c>
      <c r="F179" s="99">
        <f t="shared" si="11"/>
        <v>0</v>
      </c>
      <c r="G179" s="107">
        <f t="shared" si="13"/>
        <v>0</v>
      </c>
    </row>
    <row r="180" spans="1:7" hidden="1" outlineLevel="2" x14ac:dyDescent="0.25">
      <c r="A180" s="96"/>
      <c r="B180" s="97"/>
      <c r="C180" s="98"/>
      <c r="D180" s="98"/>
      <c r="E180" s="99">
        <f t="shared" ref="E180:E194" si="16">IFERROR(B180+ROUND((B180*$C$154), 2),"")</f>
        <v>0</v>
      </c>
      <c r="F180" s="99">
        <f t="shared" si="11"/>
        <v>0</v>
      </c>
      <c r="G180" s="107">
        <f t="shared" ref="G180:G194" si="17">IFERROR((C180*E180)+ROUNDUP((D180*F180),2),0)</f>
        <v>0</v>
      </c>
    </row>
    <row r="181" spans="1:7" hidden="1" outlineLevel="2" x14ac:dyDescent="0.25">
      <c r="A181" s="96"/>
      <c r="B181" s="97"/>
      <c r="C181" s="98"/>
      <c r="D181" s="98"/>
      <c r="E181" s="99">
        <f t="shared" si="16"/>
        <v>0</v>
      </c>
      <c r="F181" s="99">
        <f t="shared" si="11"/>
        <v>0</v>
      </c>
      <c r="G181" s="107">
        <f t="shared" si="17"/>
        <v>0</v>
      </c>
    </row>
    <row r="182" spans="1:7" hidden="1" outlineLevel="2" x14ac:dyDescent="0.25">
      <c r="A182" s="96"/>
      <c r="B182" s="97"/>
      <c r="C182" s="98"/>
      <c r="D182" s="98"/>
      <c r="E182" s="99">
        <f t="shared" si="16"/>
        <v>0</v>
      </c>
      <c r="F182" s="99">
        <f t="shared" si="11"/>
        <v>0</v>
      </c>
      <c r="G182" s="107">
        <f t="shared" si="17"/>
        <v>0</v>
      </c>
    </row>
    <row r="183" spans="1:7" hidden="1" outlineLevel="2" x14ac:dyDescent="0.25">
      <c r="A183" s="96"/>
      <c r="B183" s="97"/>
      <c r="C183" s="98"/>
      <c r="D183" s="98"/>
      <c r="E183" s="99">
        <f t="shared" si="16"/>
        <v>0</v>
      </c>
      <c r="F183" s="99">
        <f t="shared" si="11"/>
        <v>0</v>
      </c>
      <c r="G183" s="107">
        <f t="shared" si="17"/>
        <v>0</v>
      </c>
    </row>
    <row r="184" spans="1:7" hidden="1" outlineLevel="1" collapsed="1" x14ac:dyDescent="0.25">
      <c r="A184" s="96"/>
      <c r="B184" s="97"/>
      <c r="C184" s="98"/>
      <c r="D184" s="98"/>
      <c r="E184" s="99">
        <f t="shared" ref="E184:E193" si="18">IFERROR(B184+ROUND((B184*$C$154), 2),"")</f>
        <v>0</v>
      </c>
      <c r="F184" s="99">
        <f t="shared" si="11"/>
        <v>0</v>
      </c>
      <c r="G184" s="102">
        <f t="shared" ref="G184:G193" si="19">IFERROR((C184*E184)+ROUNDUP((D184*F184),2),0)</f>
        <v>0</v>
      </c>
    </row>
    <row r="185" spans="1:7" hidden="1" outlineLevel="2" x14ac:dyDescent="0.25">
      <c r="A185" s="96"/>
      <c r="B185" s="97"/>
      <c r="C185" s="98"/>
      <c r="D185" s="98"/>
      <c r="E185" s="99">
        <f t="shared" si="18"/>
        <v>0</v>
      </c>
      <c r="F185" s="99">
        <f t="shared" si="11"/>
        <v>0</v>
      </c>
      <c r="G185" s="107">
        <f t="shared" si="19"/>
        <v>0</v>
      </c>
    </row>
    <row r="186" spans="1:7" hidden="1" outlineLevel="2" x14ac:dyDescent="0.25">
      <c r="A186" s="96"/>
      <c r="B186" s="97"/>
      <c r="C186" s="98"/>
      <c r="D186" s="98"/>
      <c r="E186" s="99">
        <f t="shared" si="18"/>
        <v>0</v>
      </c>
      <c r="F186" s="99">
        <f t="shared" si="11"/>
        <v>0</v>
      </c>
      <c r="G186" s="107">
        <f t="shared" si="19"/>
        <v>0</v>
      </c>
    </row>
    <row r="187" spans="1:7" hidden="1" outlineLevel="2" x14ac:dyDescent="0.25">
      <c r="A187" s="96"/>
      <c r="B187" s="97"/>
      <c r="C187" s="98"/>
      <c r="D187" s="98"/>
      <c r="E187" s="99">
        <f t="shared" si="18"/>
        <v>0</v>
      </c>
      <c r="F187" s="99">
        <f t="shared" si="11"/>
        <v>0</v>
      </c>
      <c r="G187" s="107">
        <f t="shared" si="19"/>
        <v>0</v>
      </c>
    </row>
    <row r="188" spans="1:7" hidden="1" outlineLevel="2" x14ac:dyDescent="0.25">
      <c r="A188" s="96"/>
      <c r="B188" s="97"/>
      <c r="C188" s="98"/>
      <c r="D188" s="98"/>
      <c r="E188" s="99">
        <f t="shared" si="18"/>
        <v>0</v>
      </c>
      <c r="F188" s="99">
        <f t="shared" si="11"/>
        <v>0</v>
      </c>
      <c r="G188" s="107">
        <f t="shared" si="19"/>
        <v>0</v>
      </c>
    </row>
    <row r="189" spans="1:7" hidden="1" outlineLevel="2" x14ac:dyDescent="0.25">
      <c r="A189" s="96"/>
      <c r="B189" s="97"/>
      <c r="C189" s="98"/>
      <c r="D189" s="98"/>
      <c r="E189" s="99">
        <f t="shared" si="18"/>
        <v>0</v>
      </c>
      <c r="F189" s="99">
        <f t="shared" si="11"/>
        <v>0</v>
      </c>
      <c r="G189" s="107">
        <f t="shared" si="19"/>
        <v>0</v>
      </c>
    </row>
    <row r="190" spans="1:7" hidden="1" outlineLevel="1" collapsed="1" x14ac:dyDescent="0.25">
      <c r="A190" s="96"/>
      <c r="B190" s="97"/>
      <c r="C190" s="98"/>
      <c r="D190" s="98"/>
      <c r="E190" s="99">
        <f t="shared" si="18"/>
        <v>0</v>
      </c>
      <c r="F190" s="99">
        <f t="shared" si="11"/>
        <v>0</v>
      </c>
      <c r="G190" s="102">
        <f t="shared" si="19"/>
        <v>0</v>
      </c>
    </row>
    <row r="191" spans="1:7" hidden="1" outlineLevel="2" x14ac:dyDescent="0.25">
      <c r="A191" s="96"/>
      <c r="B191" s="97"/>
      <c r="C191" s="98"/>
      <c r="D191" s="98"/>
      <c r="E191" s="99">
        <f t="shared" si="18"/>
        <v>0</v>
      </c>
      <c r="F191" s="99">
        <f t="shared" si="11"/>
        <v>0</v>
      </c>
      <c r="G191" s="107">
        <f t="shared" si="19"/>
        <v>0</v>
      </c>
    </row>
    <row r="192" spans="1:7" hidden="1" outlineLevel="2" x14ac:dyDescent="0.25">
      <c r="A192" s="96"/>
      <c r="B192" s="97"/>
      <c r="C192" s="98"/>
      <c r="D192" s="98"/>
      <c r="E192" s="99">
        <f t="shared" si="18"/>
        <v>0</v>
      </c>
      <c r="F192" s="99">
        <f t="shared" si="11"/>
        <v>0</v>
      </c>
      <c r="G192" s="107">
        <f t="shared" si="19"/>
        <v>0</v>
      </c>
    </row>
    <row r="193" spans="1:8" hidden="1" outlineLevel="2" x14ac:dyDescent="0.25">
      <c r="A193" s="96"/>
      <c r="B193" s="97"/>
      <c r="C193" s="98"/>
      <c r="D193" s="98"/>
      <c r="E193" s="99">
        <f t="shared" si="18"/>
        <v>0</v>
      </c>
      <c r="F193" s="99">
        <f t="shared" si="11"/>
        <v>0</v>
      </c>
      <c r="G193" s="107">
        <f t="shared" si="19"/>
        <v>0</v>
      </c>
    </row>
    <row r="194" spans="1:8" hidden="1" outlineLevel="2" x14ac:dyDescent="0.25">
      <c r="A194" s="96"/>
      <c r="B194" s="97"/>
      <c r="C194" s="98"/>
      <c r="D194" s="98"/>
      <c r="E194" s="99">
        <f t="shared" si="16"/>
        <v>0</v>
      </c>
      <c r="F194" s="99">
        <f t="shared" si="11"/>
        <v>0</v>
      </c>
      <c r="G194" s="107">
        <f t="shared" si="17"/>
        <v>0</v>
      </c>
    </row>
    <row r="195" spans="1:8" hidden="1" outlineLevel="2" x14ac:dyDescent="0.25">
      <c r="A195" s="96"/>
      <c r="B195" s="97"/>
      <c r="C195" s="98"/>
      <c r="D195" s="98"/>
      <c r="E195" s="99">
        <f>IFERROR(B195+ROUND((B195*$C$154), 2),"")</f>
        <v>0</v>
      </c>
      <c r="F195" s="99">
        <f t="shared" si="11"/>
        <v>0</v>
      </c>
      <c r="G195" s="107">
        <f t="shared" si="13"/>
        <v>0</v>
      </c>
    </row>
    <row r="196" spans="1:8" ht="15.6" hidden="1" outlineLevel="1" collapsed="1" x14ac:dyDescent="0.3">
      <c r="A196" s="83" t="s">
        <v>308</v>
      </c>
      <c r="B196" s="79"/>
      <c r="C196" s="142">
        <f>SUM(C160:C195)</f>
        <v>0</v>
      </c>
      <c r="D196" s="142">
        <f>SUM(D160:D195)</f>
        <v>0</v>
      </c>
      <c r="E196" s="260">
        <f>IFERROR(ROUND(SUMPRODUCT(C160:C195,E160:E195)/C196,2),0)</f>
        <v>0</v>
      </c>
      <c r="F196" s="260">
        <f>IFERROR(ROUND(SUMPRODUCT(D160:D195,F160:F195)/D196,2),0)</f>
        <v>0</v>
      </c>
      <c r="G196" s="108">
        <f>SUM(G160:G195)</f>
        <v>0</v>
      </c>
    </row>
    <row r="197" spans="1:8" hidden="1" outlineLevel="1" x14ac:dyDescent="0.25">
      <c r="B197" s="261" t="s">
        <v>214</v>
      </c>
      <c r="C197" s="262"/>
      <c r="D197" s="262"/>
      <c r="E197" s="262"/>
      <c r="F197" s="262"/>
      <c r="G197" s="263"/>
      <c r="H197" s="41"/>
    </row>
    <row r="198" spans="1:8" hidden="1" outlineLevel="1" x14ac:dyDescent="0.25">
      <c r="B198" s="261" t="s">
        <v>231</v>
      </c>
      <c r="C198" s="262"/>
      <c r="D198" s="262"/>
      <c r="E198" s="262"/>
      <c r="F198" s="262"/>
      <c r="G198" s="263"/>
      <c r="H198" s="41"/>
    </row>
    <row r="199" spans="1:8" collapsed="1" x14ac:dyDescent="0.25">
      <c r="H199" s="41"/>
    </row>
    <row r="200" spans="1:8" x14ac:dyDescent="0.25">
      <c r="H200" s="41"/>
    </row>
    <row r="201" spans="1:8" x14ac:dyDescent="0.25">
      <c r="H201" s="41"/>
    </row>
    <row r="202" spans="1:8" x14ac:dyDescent="0.25">
      <c r="H202" s="41"/>
    </row>
    <row r="203" spans="1:8" x14ac:dyDescent="0.25">
      <c r="H203" s="41"/>
    </row>
    <row r="204" spans="1:8" x14ac:dyDescent="0.25">
      <c r="H204" s="41"/>
    </row>
    <row r="205" spans="1:8" x14ac:dyDescent="0.25">
      <c r="H205" s="41"/>
    </row>
    <row r="206" spans="1:8" x14ac:dyDescent="0.25">
      <c r="H206" s="41"/>
    </row>
    <row r="207" spans="1:8" x14ac:dyDescent="0.25">
      <c r="H207" s="41"/>
    </row>
    <row r="208" spans="1:8" x14ac:dyDescent="0.25">
      <c r="H208" s="41"/>
    </row>
    <row r="209" spans="8:8" x14ac:dyDescent="0.25">
      <c r="H209" s="41"/>
    </row>
    <row r="210" spans="8:8" x14ac:dyDescent="0.25">
      <c r="H210" s="41"/>
    </row>
    <row r="211" spans="8:8" x14ac:dyDescent="0.25">
      <c r="H211" s="41"/>
    </row>
    <row r="212" spans="8:8" x14ac:dyDescent="0.25">
      <c r="H212" s="41"/>
    </row>
    <row r="213" spans="8:8" x14ac:dyDescent="0.25">
      <c r="H213" s="41"/>
    </row>
    <row r="214" spans="8:8" x14ac:dyDescent="0.25">
      <c r="H214" s="41"/>
    </row>
    <row r="215" spans="8:8" x14ac:dyDescent="0.25">
      <c r="H215" s="41"/>
    </row>
    <row r="216" spans="8:8" x14ac:dyDescent="0.25">
      <c r="H216" s="41"/>
    </row>
    <row r="217" spans="8:8" x14ac:dyDescent="0.25">
      <c r="H217" s="41"/>
    </row>
    <row r="218" spans="8:8" x14ac:dyDescent="0.25">
      <c r="H218" s="41"/>
    </row>
    <row r="219" spans="8:8" x14ac:dyDescent="0.25">
      <c r="H219" s="41"/>
    </row>
    <row r="220" spans="8:8" x14ac:dyDescent="0.25">
      <c r="H220" s="41"/>
    </row>
    <row r="221" spans="8:8" x14ac:dyDescent="0.25">
      <c r="H221" s="41"/>
    </row>
    <row r="222" spans="8:8" x14ac:dyDescent="0.25">
      <c r="H222" s="41"/>
    </row>
    <row r="223" spans="8:8" x14ac:dyDescent="0.25">
      <c r="H223" s="41"/>
    </row>
    <row r="224" spans="8:8" x14ac:dyDescent="0.25">
      <c r="H224" s="41"/>
    </row>
    <row r="225" spans="8:8" x14ac:dyDescent="0.25">
      <c r="H225" s="41"/>
    </row>
    <row r="226" spans="8:8" x14ac:dyDescent="0.25">
      <c r="H226" s="41"/>
    </row>
    <row r="227" spans="8:8" x14ac:dyDescent="0.25">
      <c r="H227" s="41"/>
    </row>
    <row r="228" spans="8:8" x14ac:dyDescent="0.25">
      <c r="H228" s="41"/>
    </row>
    <row r="229" spans="8:8" x14ac:dyDescent="0.25">
      <c r="H229" s="41"/>
    </row>
    <row r="230" spans="8:8" x14ac:dyDescent="0.25">
      <c r="H230" s="41"/>
    </row>
    <row r="231" spans="8:8" x14ac:dyDescent="0.25">
      <c r="H231" s="41"/>
    </row>
    <row r="232" spans="8:8" x14ac:dyDescent="0.25">
      <c r="H232" s="41"/>
    </row>
    <row r="233" spans="8:8" x14ac:dyDescent="0.25">
      <c r="H233" s="41"/>
    </row>
    <row r="234" spans="8:8" x14ac:dyDescent="0.25">
      <c r="H234" s="41"/>
    </row>
    <row r="235" spans="8:8" x14ac:dyDescent="0.25">
      <c r="H235" s="41"/>
    </row>
    <row r="236" spans="8:8" x14ac:dyDescent="0.25">
      <c r="H236" s="41"/>
    </row>
    <row r="237" spans="8:8" x14ac:dyDescent="0.25">
      <c r="H237" s="41"/>
    </row>
    <row r="238" spans="8:8" x14ac:dyDescent="0.25">
      <c r="H238" s="41"/>
    </row>
    <row r="239" spans="8:8" x14ac:dyDescent="0.25">
      <c r="H239" s="41"/>
    </row>
    <row r="240" spans="8:8" x14ac:dyDescent="0.25">
      <c r="H240" s="41"/>
    </row>
    <row r="241" spans="8:8" x14ac:dyDescent="0.25">
      <c r="H241" s="41"/>
    </row>
    <row r="242" spans="8:8" x14ac:dyDescent="0.25">
      <c r="H242" s="41"/>
    </row>
    <row r="243" spans="8:8" x14ac:dyDescent="0.25">
      <c r="H243" s="41"/>
    </row>
    <row r="244" spans="8:8" x14ac:dyDescent="0.25">
      <c r="H244" s="41"/>
    </row>
    <row r="245" spans="8:8" x14ac:dyDescent="0.25">
      <c r="H245" s="41"/>
    </row>
    <row r="246" spans="8:8" x14ac:dyDescent="0.25">
      <c r="H246" s="41"/>
    </row>
    <row r="247" spans="8:8" x14ac:dyDescent="0.25">
      <c r="H247" s="41"/>
    </row>
    <row r="248" spans="8:8" x14ac:dyDescent="0.25">
      <c r="H248" s="41"/>
    </row>
    <row r="249" spans="8:8" x14ac:dyDescent="0.25">
      <c r="H249" s="41"/>
    </row>
    <row r="250" spans="8:8" x14ac:dyDescent="0.25">
      <c r="H250" s="41"/>
    </row>
    <row r="251" spans="8:8" x14ac:dyDescent="0.25">
      <c r="H251" s="41"/>
    </row>
    <row r="252" spans="8:8" x14ac:dyDescent="0.25">
      <c r="H252" s="41"/>
    </row>
    <row r="253" spans="8:8" x14ac:dyDescent="0.25">
      <c r="H253" s="41"/>
    </row>
    <row r="254" spans="8:8" x14ac:dyDescent="0.25">
      <c r="H254" s="41"/>
    </row>
    <row r="255" spans="8:8" x14ac:dyDescent="0.25">
      <c r="H255" s="41"/>
    </row>
    <row r="256" spans="8:8" x14ac:dyDescent="0.25">
      <c r="H256" s="41"/>
    </row>
    <row r="257" spans="8:8" x14ac:dyDescent="0.25">
      <c r="H257" s="41"/>
    </row>
    <row r="258" spans="8:8" x14ac:dyDescent="0.25">
      <c r="H258" s="41"/>
    </row>
    <row r="259" spans="8:8" x14ac:dyDescent="0.25">
      <c r="H259" s="41"/>
    </row>
    <row r="260" spans="8:8" x14ac:dyDescent="0.25">
      <c r="H260" s="41"/>
    </row>
    <row r="261" spans="8:8" x14ac:dyDescent="0.25">
      <c r="H261" s="41"/>
    </row>
    <row r="262" spans="8:8" x14ac:dyDescent="0.25">
      <c r="H262" s="41"/>
    </row>
    <row r="263" spans="8:8" x14ac:dyDescent="0.25">
      <c r="H263" s="41"/>
    </row>
    <row r="264" spans="8:8" x14ac:dyDescent="0.25">
      <c r="H264" s="41"/>
    </row>
    <row r="265" spans="8:8" x14ac:dyDescent="0.25">
      <c r="H265" s="41"/>
    </row>
    <row r="266" spans="8:8" x14ac:dyDescent="0.25">
      <c r="H266" s="41"/>
    </row>
    <row r="267" spans="8:8" x14ac:dyDescent="0.25">
      <c r="H267" s="41"/>
    </row>
  </sheetData>
  <sheetProtection algorithmName="SHA-512" hashValue="GC6dFSxFk6rkIH9xLSxFn1Zeg9XIbnAcXDyV5YKPnRsdTCOzRoYK8FKu6PWTEkwjQj055WTMFZc1UX/yjeO91A==" saltValue="4/AU/0isaBlTJyiMyDj1SQ==" spinCount="100000" sheet="1" formatCells="0" formatRows="0"/>
  <mergeCells count="37">
    <mergeCell ref="D17:G17"/>
    <mergeCell ref="D18:G18"/>
    <mergeCell ref="D19:G19"/>
    <mergeCell ref="D20:G20"/>
    <mergeCell ref="D15:G15"/>
    <mergeCell ref="D16:G16"/>
    <mergeCell ref="D13:G13"/>
    <mergeCell ref="D14:G14"/>
    <mergeCell ref="B3:C3"/>
    <mergeCell ref="A1:G1"/>
    <mergeCell ref="A2:G2"/>
    <mergeCell ref="B6:C6"/>
    <mergeCell ref="B7:C7"/>
    <mergeCell ref="B8:C8"/>
    <mergeCell ref="B9:C9"/>
    <mergeCell ref="B4:C4"/>
    <mergeCell ref="B5:C5"/>
    <mergeCell ref="D8:G8"/>
    <mergeCell ref="D9:G9"/>
    <mergeCell ref="D10:G10"/>
    <mergeCell ref="D11:G11"/>
    <mergeCell ref="D12:G12"/>
    <mergeCell ref="D3:G3"/>
    <mergeCell ref="D4:G4"/>
    <mergeCell ref="D5:G5"/>
    <mergeCell ref="D6:G6"/>
    <mergeCell ref="D7:G7"/>
    <mergeCell ref="B197:G197"/>
    <mergeCell ref="B198:G198"/>
    <mergeCell ref="D154:G155"/>
    <mergeCell ref="D156:G156"/>
    <mergeCell ref="D21:G21"/>
    <mergeCell ref="D149:G149"/>
    <mergeCell ref="D150:G150"/>
    <mergeCell ref="D153:G153"/>
    <mergeCell ref="D151:G151"/>
    <mergeCell ref="D152:G152"/>
  </mergeCells>
  <conditionalFormatting sqref="A25:A60">
    <cfRule type="containsBlanks" dxfId="71" priority="25">
      <formula>LEN(TRIM(A25))=0</formula>
    </cfRule>
  </conditionalFormatting>
  <conditionalFormatting sqref="A67:A102">
    <cfRule type="containsBlanks" dxfId="70" priority="2">
      <formula>LEN(TRIM(A67))=0</formula>
    </cfRule>
  </conditionalFormatting>
  <conditionalFormatting sqref="A109:D144">
    <cfRule type="containsBlanks" dxfId="69" priority="27">
      <formula>LEN(TRIM(A109))=0</formula>
    </cfRule>
  </conditionalFormatting>
  <conditionalFormatting sqref="A160:D195">
    <cfRule type="containsBlanks" dxfId="68" priority="29">
      <formula>LEN(TRIM(A160))=0</formula>
    </cfRule>
  </conditionalFormatting>
  <conditionalFormatting sqref="B18">
    <cfRule type="containsBlanks" dxfId="67" priority="24">
      <formula>LEN(TRIM(B18))=0</formula>
    </cfRule>
  </conditionalFormatting>
  <conditionalFormatting sqref="B3:C7">
    <cfRule type="containsBlanks" dxfId="66" priority="22">
      <formula>LEN(TRIM(B3))=0</formula>
    </cfRule>
  </conditionalFormatting>
  <conditionalFormatting sqref="B9:C9">
    <cfRule type="cellIs" dxfId="65" priority="9" operator="lessThan">
      <formula>1</formula>
    </cfRule>
  </conditionalFormatting>
  <conditionalFormatting sqref="C150:C151">
    <cfRule type="containsBlanks" dxfId="64" priority="28">
      <formula>LEN(TRIM(C150))=0</formula>
    </cfRule>
  </conditionalFormatting>
  <conditionalFormatting sqref="C25:D60">
    <cfRule type="containsBlanks" dxfId="63" priority="26">
      <formula>LEN(TRIM(C25))=0</formula>
    </cfRule>
  </conditionalFormatting>
  <conditionalFormatting sqref="C67:D102">
    <cfRule type="containsBlanks" dxfId="62" priority="3">
      <formula>LEN(TRIM(C67))=0</formula>
    </cfRule>
  </conditionalFormatting>
  <dataValidations disablePrompts="1" count="1">
    <dataValidation type="list" allowBlank="1" showInputMessage="1" showErrorMessage="1" sqref="C151" xr:uid="{4FD04C04-D578-4248-B35B-533FC3DA54B6}">
      <formula1>$M$151:$M$155</formula1>
    </dataValidation>
  </dataValidations>
  <printOptions horizontalCentered="1" gridLines="1"/>
  <pageMargins left="0.25" right="0.25" top="0.25" bottom="0.25" header="0.3" footer="0.3"/>
  <pageSetup scale="57" orientation="landscape" r:id="rId1"/>
  <customProperties>
    <customPr name="EpmWorksheetKeyString_GU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FE6D5-CFB4-465A-B6B6-58F95168DD48}">
  <sheetPr codeName="Sheet9">
    <pageSetUpPr fitToPage="1"/>
  </sheetPr>
  <dimension ref="A1:P27"/>
  <sheetViews>
    <sheetView zoomScale="90" zoomScaleNormal="90" workbookViewId="0">
      <pane ySplit="12" topLeftCell="A13" activePane="bottomLeft" state="frozen"/>
      <selection pane="bottomLeft" activeCell="A13" sqref="A13"/>
    </sheetView>
  </sheetViews>
  <sheetFormatPr defaultColWidth="8.88671875" defaultRowHeight="14.4" x14ac:dyDescent="0.3"/>
  <cols>
    <col min="1" max="1" width="20" style="67" customWidth="1"/>
    <col min="2" max="2" width="8" style="67" customWidth="1"/>
    <col min="3" max="16384" width="8.88671875" style="67"/>
  </cols>
  <sheetData>
    <row r="1" spans="1:16" ht="15.6" x14ac:dyDescent="0.3">
      <c r="A1" s="435" t="s">
        <v>177</v>
      </c>
      <c r="B1" s="429"/>
      <c r="C1" s="429"/>
      <c r="D1" s="429"/>
      <c r="E1" s="429"/>
      <c r="F1" s="429"/>
    </row>
    <row r="2" spans="1:16" ht="15.6" x14ac:dyDescent="0.3">
      <c r="A2" s="435" t="s">
        <v>178</v>
      </c>
      <c r="B2" s="429"/>
      <c r="C2" s="429"/>
      <c r="D2" s="429"/>
      <c r="E2" s="429"/>
      <c r="F2" s="429"/>
    </row>
    <row r="3" spans="1:16" x14ac:dyDescent="0.3">
      <c r="A3" s="429"/>
      <c r="B3" s="429"/>
      <c r="C3" s="429"/>
      <c r="D3" s="429"/>
      <c r="E3" s="429"/>
      <c r="F3" s="429"/>
    </row>
    <row r="4" spans="1:16" x14ac:dyDescent="0.3">
      <c r="A4" s="68" t="s">
        <v>179</v>
      </c>
      <c r="B4" s="434" t="s">
        <v>180</v>
      </c>
      <c r="C4" s="429"/>
      <c r="D4" s="429"/>
      <c r="E4" s="429"/>
      <c r="F4" s="429"/>
    </row>
    <row r="5" spans="1:16" x14ac:dyDescent="0.3">
      <c r="A5" s="436" t="s">
        <v>181</v>
      </c>
      <c r="B5" s="429"/>
      <c r="C5" s="429"/>
      <c r="D5" s="429"/>
      <c r="E5" s="429"/>
      <c r="F5" s="429"/>
    </row>
    <row r="6" spans="1:16" ht="14.4" customHeight="1" x14ac:dyDescent="0.3">
      <c r="A6" s="68" t="s">
        <v>182</v>
      </c>
      <c r="B6" s="437" t="s">
        <v>183</v>
      </c>
      <c r="C6" s="437"/>
      <c r="D6" s="437"/>
      <c r="E6" s="437"/>
      <c r="F6" s="437"/>
      <c r="G6" s="437"/>
      <c r="H6" s="437"/>
    </row>
    <row r="7" spans="1:16" x14ac:dyDescent="0.3">
      <c r="A7" s="68" t="s">
        <v>184</v>
      </c>
      <c r="B7" s="434" t="s">
        <v>185</v>
      </c>
      <c r="C7" s="429"/>
      <c r="D7" s="429"/>
      <c r="E7" s="429"/>
      <c r="F7" s="429"/>
    </row>
    <row r="8" spans="1:16" x14ac:dyDescent="0.3">
      <c r="A8" s="68" t="s">
        <v>186</v>
      </c>
      <c r="B8" s="434" t="s">
        <v>187</v>
      </c>
      <c r="C8" s="429"/>
      <c r="D8" s="429"/>
      <c r="E8" s="429"/>
      <c r="F8" s="429"/>
    </row>
    <row r="9" spans="1:16" x14ac:dyDescent="0.3">
      <c r="A9" s="68" t="s">
        <v>188</v>
      </c>
      <c r="B9" s="434" t="s">
        <v>189</v>
      </c>
      <c r="C9" s="429"/>
      <c r="D9" s="429"/>
      <c r="E9" s="429"/>
      <c r="F9" s="429"/>
    </row>
    <row r="10" spans="1:16" x14ac:dyDescent="0.3">
      <c r="A10" s="68" t="s">
        <v>190</v>
      </c>
      <c r="B10" s="430" t="s">
        <v>307</v>
      </c>
      <c r="C10" s="429"/>
      <c r="D10" s="429"/>
      <c r="E10" s="429"/>
      <c r="F10" s="429"/>
    </row>
    <row r="12" spans="1:16" ht="15" thickBot="1" x14ac:dyDescent="0.35">
      <c r="A12" s="69" t="s">
        <v>3</v>
      </c>
      <c r="B12" s="69" t="s">
        <v>191</v>
      </c>
      <c r="C12" s="69" t="s">
        <v>192</v>
      </c>
      <c r="D12" s="69" t="s">
        <v>193</v>
      </c>
      <c r="E12" s="69" t="s">
        <v>194</v>
      </c>
      <c r="F12" s="69" t="s">
        <v>195</v>
      </c>
      <c r="G12" s="69" t="s">
        <v>196</v>
      </c>
      <c r="H12" s="69" t="s">
        <v>197</v>
      </c>
      <c r="I12" s="69" t="s">
        <v>198</v>
      </c>
      <c r="J12" s="69" t="s">
        <v>199</v>
      </c>
      <c r="K12" s="69" t="s">
        <v>200</v>
      </c>
      <c r="L12" s="69" t="s">
        <v>201</v>
      </c>
      <c r="M12" s="69" t="s">
        <v>202</v>
      </c>
      <c r="N12" s="69" t="s">
        <v>203</v>
      </c>
      <c r="O12" s="69" t="s">
        <v>204</v>
      </c>
      <c r="P12" s="69" t="s">
        <v>205</v>
      </c>
    </row>
    <row r="13" spans="1:16" ht="15" thickTop="1" x14ac:dyDescent="0.3">
      <c r="A13" s="70">
        <v>2015</v>
      </c>
      <c r="B13" s="71">
        <v>238.31800000000001</v>
      </c>
      <c r="C13" s="71">
        <v>239.74799999999999</v>
      </c>
      <c r="D13" s="71">
        <v>241.69</v>
      </c>
      <c r="E13" s="71">
        <v>242.30199999999999</v>
      </c>
      <c r="F13" s="71">
        <v>244.227</v>
      </c>
      <c r="G13" s="71">
        <v>244.33199999999999</v>
      </c>
      <c r="H13" s="71">
        <v>245.04</v>
      </c>
      <c r="I13" s="71">
        <v>244.73699999999999</v>
      </c>
      <c r="J13" s="71">
        <v>244.25700000000001</v>
      </c>
      <c r="K13" s="71">
        <v>244.34100000000001</v>
      </c>
      <c r="L13" s="71">
        <v>243.749</v>
      </c>
      <c r="M13" s="71">
        <v>243.434</v>
      </c>
      <c r="N13" s="71">
        <v>243.01499999999999</v>
      </c>
      <c r="O13" s="71">
        <v>241.77</v>
      </c>
      <c r="P13" s="71">
        <v>244.26</v>
      </c>
    </row>
    <row r="14" spans="1:16" x14ac:dyDescent="0.3">
      <c r="A14" s="70">
        <v>2016</v>
      </c>
      <c r="B14" s="71">
        <v>244.6</v>
      </c>
      <c r="C14" s="71">
        <v>244.821</v>
      </c>
      <c r="D14" s="71">
        <v>245.404</v>
      </c>
      <c r="E14" s="71">
        <v>246.589</v>
      </c>
      <c r="F14" s="71">
        <v>247.85499999999999</v>
      </c>
      <c r="G14" s="71">
        <v>248.22800000000001</v>
      </c>
      <c r="H14" s="71">
        <v>248.375</v>
      </c>
      <c r="I14" s="71">
        <v>248.49799999999999</v>
      </c>
      <c r="J14" s="71">
        <v>249.23400000000001</v>
      </c>
      <c r="K14" s="71">
        <v>249.89699999999999</v>
      </c>
      <c r="L14" s="71">
        <v>249.44800000000001</v>
      </c>
      <c r="M14" s="71">
        <v>249.51599999999999</v>
      </c>
      <c r="N14" s="71">
        <v>247.70500000000001</v>
      </c>
      <c r="O14" s="71">
        <v>246.25</v>
      </c>
      <c r="P14" s="71">
        <v>249.161</v>
      </c>
    </row>
    <row r="15" spans="1:16" x14ac:dyDescent="0.3">
      <c r="A15" s="70">
        <v>2017</v>
      </c>
      <c r="B15" s="71">
        <v>250.81399999999999</v>
      </c>
      <c r="C15" s="71">
        <v>252.25200000000001</v>
      </c>
      <c r="D15" s="71">
        <v>252.94900000000001</v>
      </c>
      <c r="E15" s="71">
        <v>253.80600000000001</v>
      </c>
      <c r="F15" s="71">
        <v>254.38</v>
      </c>
      <c r="G15" s="71">
        <v>254.46899999999999</v>
      </c>
      <c r="H15" s="71">
        <v>254.708</v>
      </c>
      <c r="I15" s="71">
        <v>255.28200000000001</v>
      </c>
      <c r="J15" s="71">
        <v>256.50400000000002</v>
      </c>
      <c r="K15" s="71">
        <v>257.22300000000001</v>
      </c>
      <c r="L15" s="71">
        <v>257.12599999999998</v>
      </c>
      <c r="M15" s="71">
        <v>257.34699999999998</v>
      </c>
      <c r="N15" s="71">
        <v>254.738</v>
      </c>
      <c r="O15" s="71">
        <v>253.11199999999999</v>
      </c>
      <c r="P15" s="71">
        <v>256.36500000000001</v>
      </c>
    </row>
    <row r="16" spans="1:16" x14ac:dyDescent="0.3">
      <c r="A16" s="70">
        <v>2018</v>
      </c>
      <c r="B16" s="71">
        <v>258.63799999999998</v>
      </c>
      <c r="C16" s="71">
        <v>259.98599999999999</v>
      </c>
      <c r="D16" s="71">
        <v>260.99400000000003</v>
      </c>
      <c r="E16" s="71">
        <v>262.03699999999998</v>
      </c>
      <c r="F16" s="71">
        <v>263.24</v>
      </c>
      <c r="G16" s="71">
        <v>263.73200000000003</v>
      </c>
      <c r="H16" s="71">
        <v>263.971</v>
      </c>
      <c r="I16" s="71">
        <v>264.39499999999998</v>
      </c>
      <c r="J16" s="71">
        <v>265.10500000000002</v>
      </c>
      <c r="K16" s="71">
        <v>266.19499999999999</v>
      </c>
      <c r="L16" s="71">
        <v>265.65800000000002</v>
      </c>
      <c r="M16" s="71">
        <v>265.209</v>
      </c>
      <c r="N16" s="71">
        <v>263.26299999999998</v>
      </c>
      <c r="O16" s="71">
        <v>261.43799999999999</v>
      </c>
      <c r="P16" s="71">
        <v>265.089</v>
      </c>
    </row>
    <row r="17" spans="1:16" x14ac:dyDescent="0.3">
      <c r="A17" s="70">
        <v>2019</v>
      </c>
      <c r="B17" s="71">
        <v>265.62400000000002</v>
      </c>
      <c r="C17" s="71">
        <v>266.21499999999997</v>
      </c>
      <c r="D17" s="71">
        <v>267.37</v>
      </c>
      <c r="E17" s="71">
        <v>269.52199999999999</v>
      </c>
      <c r="F17" s="71">
        <v>270.88</v>
      </c>
      <c r="G17" s="71">
        <v>270.95699999999999</v>
      </c>
      <c r="H17" s="71">
        <v>271.029</v>
      </c>
      <c r="I17" s="71">
        <v>271.26400000000001</v>
      </c>
      <c r="J17" s="71">
        <v>272.10199999999998</v>
      </c>
      <c r="K17" s="71">
        <v>273.524</v>
      </c>
      <c r="L17" s="71">
        <v>273.12799999999999</v>
      </c>
      <c r="M17" s="71">
        <v>272.584</v>
      </c>
      <c r="N17" s="71">
        <v>270.35000000000002</v>
      </c>
      <c r="O17" s="71">
        <v>268.428</v>
      </c>
      <c r="P17" s="71">
        <v>272.27199999999999</v>
      </c>
    </row>
    <row r="18" spans="1:16" x14ac:dyDescent="0.3">
      <c r="A18" s="70">
        <v>2020</v>
      </c>
      <c r="B18" s="71">
        <v>273.33999999999997</v>
      </c>
      <c r="C18" s="71">
        <v>274.41199999999998</v>
      </c>
      <c r="D18" s="71">
        <v>273.995</v>
      </c>
      <c r="E18" s="71">
        <v>272.91300000000001</v>
      </c>
      <c r="F18" s="71">
        <v>273.06200000000001</v>
      </c>
      <c r="G18" s="71">
        <v>274.15499999999997</v>
      </c>
      <c r="H18" s="71">
        <v>275.59699999999998</v>
      </c>
      <c r="I18" s="71">
        <v>276.44299999999998</v>
      </c>
      <c r="J18" s="71">
        <v>276.42200000000003</v>
      </c>
      <c r="K18" s="71">
        <v>276.87599999999998</v>
      </c>
      <c r="L18" s="71">
        <v>276.875</v>
      </c>
      <c r="M18" s="71">
        <v>276.59300000000002</v>
      </c>
      <c r="N18" s="71">
        <v>275.05700000000002</v>
      </c>
      <c r="O18" s="71">
        <v>273.64600000000002</v>
      </c>
      <c r="P18" s="71">
        <v>276.46800000000002</v>
      </c>
    </row>
    <row r="19" spans="1:16" x14ac:dyDescent="0.3">
      <c r="A19" s="70">
        <v>2021</v>
      </c>
      <c r="B19" s="71">
        <v>277.238</v>
      </c>
      <c r="C19" s="71">
        <v>278.702</v>
      </c>
      <c r="D19" s="71">
        <v>280.625</v>
      </c>
      <c r="E19" s="71">
        <v>283.50700000000001</v>
      </c>
      <c r="F19" s="71">
        <v>285.79300000000001</v>
      </c>
      <c r="G19" s="71">
        <v>288.26299999999998</v>
      </c>
      <c r="H19" s="71">
        <v>289.863</v>
      </c>
      <c r="I19" s="71">
        <v>290.39299999999997</v>
      </c>
      <c r="J19" s="71">
        <v>291.053</v>
      </c>
      <c r="K19" s="71">
        <v>293.39699999999999</v>
      </c>
      <c r="L19" s="71">
        <v>294.98599999999999</v>
      </c>
      <c r="M19" s="71">
        <v>296.10199999999998</v>
      </c>
      <c r="N19" s="71">
        <v>287.49400000000003</v>
      </c>
      <c r="O19" s="71">
        <v>282.35500000000002</v>
      </c>
      <c r="P19" s="71">
        <v>292.63200000000001</v>
      </c>
    </row>
    <row r="20" spans="1:16" x14ac:dyDescent="0.3">
      <c r="A20" s="70">
        <v>2022</v>
      </c>
      <c r="B20" s="71">
        <v>298.70499999999998</v>
      </c>
      <c r="C20" s="71">
        <v>301.15800000000002</v>
      </c>
      <c r="D20" s="71">
        <v>305.08199999999999</v>
      </c>
      <c r="E20" s="71">
        <v>307.14499999999998</v>
      </c>
      <c r="F20" s="71">
        <v>309.64499999999998</v>
      </c>
      <c r="G20" s="71">
        <v>313.49599999999998</v>
      </c>
      <c r="H20" s="71">
        <v>313.95100000000002</v>
      </c>
      <c r="I20" s="71">
        <v>314.01299999999998</v>
      </c>
      <c r="J20" s="71">
        <v>315.09399999999999</v>
      </c>
      <c r="K20" s="71">
        <v>317.29899999999998</v>
      </c>
      <c r="L20" s="71">
        <v>315.91899999999998</v>
      </c>
      <c r="M20" s="71">
        <v>314.59899999999999</v>
      </c>
      <c r="N20" s="71">
        <v>310.50900000000001</v>
      </c>
      <c r="O20" s="71">
        <v>305.87200000000001</v>
      </c>
      <c r="P20" s="71">
        <v>315.14600000000002</v>
      </c>
    </row>
    <row r="21" spans="1:16" x14ac:dyDescent="0.3">
      <c r="A21" s="70">
        <v>2023</v>
      </c>
      <c r="B21" s="71">
        <v>317.47699999999998</v>
      </c>
      <c r="C21" s="71">
        <v>319.13</v>
      </c>
      <c r="D21" s="71">
        <v>320.71499999999997</v>
      </c>
      <c r="E21" s="71">
        <v>322.18700000000001</v>
      </c>
      <c r="F21" s="71">
        <v>323.52499999999998</v>
      </c>
      <c r="G21" s="71">
        <v>324.44799999999998</v>
      </c>
      <c r="H21" s="71">
        <v>324.86500000000001</v>
      </c>
      <c r="I21" s="71">
        <v>326.23399999999998</v>
      </c>
      <c r="J21" s="71">
        <v>327.49099999999999</v>
      </c>
      <c r="K21" s="71">
        <v>327.70800000000003</v>
      </c>
      <c r="L21" s="71">
        <v>326.29899999999998</v>
      </c>
      <c r="M21" s="71">
        <v>325.93200000000002</v>
      </c>
      <c r="N21" s="71">
        <v>323.834</v>
      </c>
      <c r="O21" s="71">
        <v>321.24700000000001</v>
      </c>
      <c r="P21" s="71">
        <v>326.42200000000003</v>
      </c>
    </row>
    <row r="22" spans="1:16" x14ac:dyDescent="0.3">
      <c r="A22" s="70">
        <v>2024</v>
      </c>
      <c r="B22" s="71">
        <v>328.053</v>
      </c>
      <c r="C22" s="71">
        <v>329.339</v>
      </c>
      <c r="D22" s="71">
        <v>332.202</v>
      </c>
      <c r="E22" s="71">
        <v>334.05</v>
      </c>
      <c r="F22" s="71">
        <v>334.29199999999997</v>
      </c>
      <c r="G22" s="71">
        <v>333.66199999999998</v>
      </c>
      <c r="H22" s="71">
        <v>333.17399999999998</v>
      </c>
      <c r="I22" s="71">
        <v>333.44200000000001</v>
      </c>
      <c r="J22" s="71">
        <v>334.26499999999999</v>
      </c>
      <c r="K22" s="71">
        <v>334.55799999999999</v>
      </c>
      <c r="L22" s="71">
        <v>334.21800000000002</v>
      </c>
      <c r="M22" s="71">
        <v>334.084</v>
      </c>
      <c r="N22" s="71">
        <v>332.94499999999999</v>
      </c>
      <c r="O22" s="71">
        <v>331.93299999999999</v>
      </c>
      <c r="P22" s="71">
        <v>333.95699999999999</v>
      </c>
    </row>
    <row r="23" spans="1:16" x14ac:dyDescent="0.3">
      <c r="A23" s="70">
        <v>2025</v>
      </c>
      <c r="B23" s="71">
        <v>335.98899999999998</v>
      </c>
      <c r="C23" s="71">
        <v>337.86799999999999</v>
      </c>
      <c r="D23" s="71">
        <v>339.62700000000001</v>
      </c>
      <c r="E23" s="71">
        <v>341.15899999999999</v>
      </c>
      <c r="F23" s="71">
        <v>342.34300000000002</v>
      </c>
      <c r="G23" s="71">
        <v>342.613</v>
      </c>
      <c r="H23" s="71">
        <v>343.23399999999998</v>
      </c>
      <c r="I23" s="71">
        <v>344.096</v>
      </c>
      <c r="J23" s="71">
        <v>345.29399999999998</v>
      </c>
      <c r="K23" s="438">
        <f>AVERAGE(J23,L23)</f>
        <v>344.81650000000002</v>
      </c>
      <c r="L23" s="71">
        <v>344.339</v>
      </c>
      <c r="M23" s="71"/>
      <c r="N23" s="71"/>
      <c r="O23" s="71">
        <v>339.93299999999999</v>
      </c>
      <c r="P23" s="71"/>
    </row>
    <row r="25" spans="1:16" x14ac:dyDescent="0.3">
      <c r="A25" s="439" t="s">
        <v>322</v>
      </c>
    </row>
    <row r="27" spans="1:16" x14ac:dyDescent="0.3">
      <c r="A27" s="128" t="s">
        <v>250</v>
      </c>
    </row>
  </sheetData>
  <sheetProtection algorithmName="SHA-512" hashValue="tk86GtmwOrks6IFiOqt1WvYzkPiSLDy7lvoyEuF1cvjh5ncS27GDA4mRqhZq0zkaZBBzFtOrdbwYQxxpjLUy9Q==" saltValue="zEIwyJ3FeDvECXRBzuq3ZA==" spinCount="100000" sheet="1" objects="1" scenarios="1"/>
  <mergeCells count="10">
    <mergeCell ref="B7:F7"/>
    <mergeCell ref="B8:F8"/>
    <mergeCell ref="B9:F9"/>
    <mergeCell ref="B10:F10"/>
    <mergeCell ref="A1:F1"/>
    <mergeCell ref="A2:F2"/>
    <mergeCell ref="A3:F3"/>
    <mergeCell ref="B4:F4"/>
    <mergeCell ref="A5:F5"/>
    <mergeCell ref="B6:H6"/>
  </mergeCells>
  <printOptions horizontalCentered="1"/>
  <pageMargins left="0.25" right="0.25" top="0.75" bottom="0.75" header="0.3" footer="0.3"/>
  <pageSetup scale="88" orientation="landscape" r:id="rId1"/>
  <headerFooter>
    <oddFooter>&amp;LSource: Bureau of Labor Statistics</oddFooter>
  </headerFooter>
  <extLst>
    <ext xmlns:x14="http://schemas.microsoft.com/office/spreadsheetml/2009/9/main" uri="{78C0D931-6437-407d-A8EE-F0AAD7539E65}">
      <x14:conditionalFormattings>
        <x14:conditionalFormatting xmlns:xm="http://schemas.microsoft.com/office/excel/2006/main">
          <x14:cfRule type="cellIs" priority="3" operator="equal" id="{A9781CB6-16A4-4E86-BEBB-DBF29815709C}">
            <xm:f>'Consolidated Summary'!$L$153</xm:f>
            <x14:dxf>
              <fill>
                <patternFill>
                  <bgColor theme="7" tint="0.39994506668294322"/>
                </patternFill>
              </fill>
            </x14:dxf>
          </x14:cfRule>
          <x14:cfRule type="cellIs" priority="4" operator="equal" id="{39EF518D-017D-4ABE-8933-6DBD3B3D8786}">
            <xm:f>'Consolidated Summary'!$K$153</xm:f>
            <x14:dxf>
              <fill>
                <patternFill>
                  <bgColor theme="7" tint="0.39994506668294322"/>
                </patternFill>
              </fill>
            </x14:dxf>
          </x14:cfRule>
          <xm:sqref>A13:A23</xm:sqref>
        </x14:conditionalFormatting>
        <x14:conditionalFormatting xmlns:xm="http://schemas.microsoft.com/office/excel/2006/main">
          <x14:cfRule type="cellIs" priority="8" operator="equal" id="{6203110A-3649-45A5-AB49-0945DC8F01DD}">
            <xm:f>'Consolidated Summary'!$C$153</xm:f>
            <x14:dxf>
              <fill>
                <patternFill>
                  <bgColor theme="7" tint="0.39994506668294322"/>
                </patternFill>
              </fill>
            </x14:dxf>
          </x14:cfRule>
          <x14:cfRule type="cellIs" priority="9" operator="equal" id="{E05924D8-E8AE-41CF-BC16-3533A91E77B5}">
            <xm:f>'Consolidated Summary'!$B$153</xm:f>
            <x14:dxf>
              <fill>
                <patternFill>
                  <bgColor theme="7" tint="0.39994506668294322"/>
                </patternFill>
              </fill>
            </x14:dxf>
          </x14:cfRule>
          <xm:sqref>A12:M22 A22:N22 A23:J23 L23:N23</xm:sqref>
        </x14:conditionalFormatting>
        <x14:conditionalFormatting xmlns:xm="http://schemas.microsoft.com/office/excel/2006/main">
          <x14:cfRule type="cellIs" priority="1" operator="equal" id="{15C24A5D-C45C-4892-9CCC-0367ACE6A92B}">
            <xm:f>'Consolidated Summary'!$C$153</xm:f>
            <x14:dxf>
              <fill>
                <patternFill>
                  <bgColor theme="7" tint="0.39994506668294322"/>
                </patternFill>
              </fill>
            </x14:dxf>
          </x14:cfRule>
          <x14:cfRule type="cellIs" priority="2" operator="equal" id="{E6A3B213-309A-48AF-92FB-EB0B7C6C3229}">
            <xm:f>'Consolidated Summary'!$B$153</xm:f>
            <x14:dxf>
              <fill>
                <patternFill>
                  <bgColor theme="7" tint="0.39994506668294322"/>
                </patternFill>
              </fill>
            </x14:dxf>
          </x14:cfRule>
          <xm:sqref>K23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V116"/>
  <sheetViews>
    <sheetView zoomScale="70" zoomScaleNormal="70" workbookViewId="0">
      <selection sqref="A1:N1"/>
    </sheetView>
  </sheetViews>
  <sheetFormatPr defaultColWidth="5.5546875" defaultRowHeight="15" x14ac:dyDescent="0.25"/>
  <cols>
    <col min="1" max="1" width="18.44140625" style="4" customWidth="1"/>
    <col min="2" max="5" width="18.6640625" style="4" customWidth="1"/>
    <col min="6" max="6" width="2.6640625" style="4" customWidth="1"/>
    <col min="7" max="7" width="19.33203125" style="4" customWidth="1"/>
    <col min="8" max="8" width="2.6640625" style="4" customWidth="1"/>
    <col min="9" max="9" width="15.6640625" style="4" customWidth="1"/>
    <col min="10" max="10" width="11.5546875" style="4" customWidth="1"/>
    <col min="11" max="22" width="11.6640625" style="4" customWidth="1"/>
    <col min="23" max="16384" width="5.5546875" style="4"/>
  </cols>
  <sheetData>
    <row r="1" spans="1:22" ht="16.95" customHeight="1" x14ac:dyDescent="0.3">
      <c r="A1" s="293" t="s">
        <v>256</v>
      </c>
      <c r="B1" s="294"/>
      <c r="C1" s="294"/>
      <c r="D1" s="294"/>
      <c r="E1" s="294"/>
      <c r="F1" s="294"/>
      <c r="G1" s="294"/>
      <c r="H1" s="294"/>
      <c r="I1" s="294"/>
      <c r="J1" s="294"/>
      <c r="K1" s="294"/>
      <c r="L1" s="294"/>
      <c r="M1" s="294"/>
      <c r="N1" s="295"/>
      <c r="O1" s="1"/>
      <c r="P1" s="1"/>
      <c r="Q1" s="2"/>
      <c r="R1" s="1"/>
      <c r="S1" s="3"/>
      <c r="T1" s="3"/>
      <c r="U1" s="3"/>
      <c r="V1" s="3"/>
    </row>
    <row r="2" spans="1:22" ht="15.6" x14ac:dyDescent="0.3">
      <c r="A2" s="354" t="s">
        <v>7</v>
      </c>
      <c r="B2" s="355"/>
      <c r="C2" s="355"/>
      <c r="D2" s="355"/>
      <c r="E2" s="355"/>
      <c r="F2" s="355"/>
      <c r="G2" s="355"/>
      <c r="H2" s="355"/>
      <c r="I2" s="355"/>
      <c r="J2" s="355"/>
      <c r="K2" s="355"/>
      <c r="L2" s="355"/>
      <c r="M2" s="355"/>
      <c r="N2" s="356"/>
      <c r="O2" s="1"/>
      <c r="P2" s="1"/>
      <c r="Q2" s="2"/>
      <c r="R2" s="1"/>
      <c r="S2" s="3"/>
      <c r="T2" s="3"/>
      <c r="U2" s="3"/>
      <c r="V2" s="3"/>
    </row>
    <row r="3" spans="1:22" ht="186.6" customHeight="1" x14ac:dyDescent="0.3">
      <c r="A3" s="357" t="s">
        <v>261</v>
      </c>
      <c r="B3" s="358"/>
      <c r="C3" s="358"/>
      <c r="D3" s="358"/>
      <c r="E3" s="358"/>
      <c r="F3" s="358"/>
      <c r="G3" s="358"/>
      <c r="H3" s="358"/>
      <c r="I3" s="358"/>
      <c r="J3" s="358"/>
      <c r="K3" s="358"/>
      <c r="L3" s="358"/>
      <c r="M3" s="358"/>
      <c r="N3" s="358"/>
      <c r="O3" s="358"/>
      <c r="P3" s="358"/>
      <c r="Q3" s="358"/>
      <c r="R3" s="359"/>
      <c r="S3" s="3"/>
      <c r="T3" s="3"/>
      <c r="U3" s="3"/>
      <c r="V3" s="3"/>
    </row>
    <row r="4" spans="1:22" ht="15" customHeight="1" x14ac:dyDescent="0.3">
      <c r="A4" s="6" t="s">
        <v>253</v>
      </c>
      <c r="B4" s="365">
        <f>'Consolidated Summary'!B3:C3</f>
        <v>0</v>
      </c>
      <c r="C4" s="366"/>
      <c r="D4" s="366"/>
      <c r="E4" s="332" t="s">
        <v>160</v>
      </c>
      <c r="F4" s="333"/>
      <c r="G4" s="333"/>
      <c r="H4" s="333"/>
      <c r="I4" s="333"/>
      <c r="J4" s="333"/>
      <c r="K4" s="334"/>
      <c r="L4" s="29"/>
      <c r="M4" s="29"/>
      <c r="N4" s="29"/>
      <c r="O4" s="29"/>
      <c r="P4" s="29"/>
      <c r="Q4" s="29"/>
      <c r="R4" s="29"/>
      <c r="S4" s="29"/>
      <c r="T4" s="29"/>
      <c r="U4" s="29"/>
      <c r="V4" s="29"/>
    </row>
    <row r="5" spans="1:22" ht="15" customHeight="1" x14ac:dyDescent="0.3">
      <c r="A5" s="5" t="s">
        <v>27</v>
      </c>
      <c r="B5" s="360">
        <f>'Consolidated Summary'!B4:C4</f>
        <v>0</v>
      </c>
      <c r="C5" s="361"/>
      <c r="D5" s="362"/>
      <c r="E5" s="332" t="s">
        <v>160</v>
      </c>
      <c r="F5" s="333"/>
      <c r="G5" s="333"/>
      <c r="H5" s="333"/>
      <c r="I5" s="333"/>
      <c r="J5" s="333"/>
      <c r="K5" s="334"/>
      <c r="L5" s="40"/>
      <c r="M5" s="40"/>
      <c r="N5" s="40"/>
      <c r="O5" s="40"/>
      <c r="P5" s="40"/>
      <c r="Q5" s="40"/>
      <c r="R5" s="40"/>
      <c r="S5" s="40"/>
      <c r="T5" s="40"/>
      <c r="U5" s="40"/>
      <c r="V5" s="40"/>
    </row>
    <row r="6" spans="1:22" ht="32.25" customHeight="1" x14ac:dyDescent="0.3">
      <c r="A6" s="6" t="s">
        <v>28</v>
      </c>
      <c r="B6" s="332">
        <f>'Consolidated Summary'!B5:C5</f>
        <v>0</v>
      </c>
      <c r="C6" s="363"/>
      <c r="D6" s="364"/>
      <c r="E6" s="332" t="s">
        <v>160</v>
      </c>
      <c r="F6" s="333"/>
      <c r="G6" s="333"/>
      <c r="H6" s="333"/>
      <c r="I6" s="333"/>
      <c r="J6" s="333"/>
      <c r="K6" s="334"/>
      <c r="L6" s="40"/>
      <c r="M6" s="40"/>
      <c r="N6" s="40"/>
      <c r="O6" s="40"/>
      <c r="P6" s="40"/>
      <c r="Q6" s="40"/>
      <c r="R6" s="40"/>
      <c r="S6" s="40"/>
      <c r="T6" s="40"/>
      <c r="U6" s="40"/>
      <c r="V6" s="40"/>
    </row>
    <row r="7" spans="1:22" ht="31.5" customHeight="1" x14ac:dyDescent="0.3">
      <c r="A7" s="44" t="s">
        <v>119</v>
      </c>
      <c r="B7" s="323">
        <f>YEAR('Consolidated Summary'!B7)</f>
        <v>1900</v>
      </c>
      <c r="C7" s="323"/>
      <c r="D7" s="324" t="s">
        <v>234</v>
      </c>
      <c r="E7" s="325"/>
      <c r="F7" s="325"/>
      <c r="G7" s="325"/>
      <c r="H7" s="325"/>
      <c r="I7" s="325"/>
      <c r="J7" s="325"/>
      <c r="K7" s="325"/>
      <c r="L7" s="53"/>
      <c r="M7" s="40"/>
      <c r="N7" s="40"/>
      <c r="O7" s="40"/>
      <c r="P7" s="40"/>
      <c r="Q7" s="40"/>
      <c r="R7" s="40"/>
      <c r="S7" s="40"/>
      <c r="T7" s="40"/>
      <c r="U7" s="40"/>
      <c r="V7" s="40"/>
    </row>
    <row r="8" spans="1:22" ht="30" customHeight="1" x14ac:dyDescent="0.3">
      <c r="A8" s="347" t="s">
        <v>23</v>
      </c>
      <c r="B8" s="45" t="s">
        <v>6</v>
      </c>
      <c r="C8" s="109"/>
      <c r="D8" s="341" t="s">
        <v>161</v>
      </c>
      <c r="E8" s="342"/>
      <c r="F8" s="342"/>
      <c r="G8" s="342"/>
      <c r="H8" s="342"/>
      <c r="I8" s="342"/>
      <c r="J8" s="342"/>
      <c r="K8" s="343"/>
      <c r="L8" s="1"/>
      <c r="M8" s="1"/>
      <c r="N8" s="1"/>
      <c r="O8" s="1"/>
      <c r="P8" s="1"/>
      <c r="Q8" s="8"/>
      <c r="R8" s="1"/>
      <c r="S8" s="1"/>
      <c r="T8" s="1"/>
      <c r="U8" s="1"/>
      <c r="V8" s="1"/>
    </row>
    <row r="9" spans="1:22" s="9" customFormat="1" ht="30" customHeight="1" x14ac:dyDescent="0.3">
      <c r="A9" s="348"/>
      <c r="B9" s="45" t="s">
        <v>130</v>
      </c>
      <c r="C9" s="110"/>
      <c r="D9" s="341" t="s">
        <v>162</v>
      </c>
      <c r="E9" s="342"/>
      <c r="F9" s="342"/>
      <c r="G9" s="342"/>
      <c r="H9" s="342"/>
      <c r="I9" s="342"/>
      <c r="J9" s="342"/>
      <c r="K9" s="343"/>
      <c r="L9" s="350" t="s">
        <v>264</v>
      </c>
      <c r="M9" s="351"/>
      <c r="N9" s="352"/>
      <c r="O9" s="352"/>
      <c r="P9" s="352"/>
      <c r="Q9" s="352"/>
      <c r="R9" s="352"/>
      <c r="S9" s="352"/>
      <c r="T9" s="352"/>
      <c r="U9" s="352"/>
      <c r="V9" s="353"/>
    </row>
    <row r="10" spans="1:22" ht="31.2" x14ac:dyDescent="0.25">
      <c r="A10" s="349"/>
      <c r="B10" s="65" t="s">
        <v>164</v>
      </c>
      <c r="C10" s="54">
        <f>IFERROR(C9/C8,0)</f>
        <v>0</v>
      </c>
      <c r="D10" s="326" t="s">
        <v>163</v>
      </c>
      <c r="E10" s="327"/>
      <c r="F10" s="327"/>
      <c r="G10" s="327"/>
      <c r="H10" s="327"/>
      <c r="I10" s="327"/>
      <c r="J10" s="327"/>
      <c r="K10" s="328"/>
      <c r="L10" s="3"/>
      <c r="M10" s="3"/>
      <c r="N10" s="3"/>
      <c r="O10" s="3"/>
      <c r="P10" s="3"/>
      <c r="Q10" s="2"/>
      <c r="R10" s="3"/>
      <c r="S10" s="3"/>
      <c r="T10" s="3"/>
      <c r="U10" s="3"/>
      <c r="V10" s="3"/>
    </row>
    <row r="11" spans="1:22" ht="30" customHeight="1" x14ac:dyDescent="0.25">
      <c r="A11" s="338" t="s">
        <v>4</v>
      </c>
      <c r="B11" s="341" t="s">
        <v>165</v>
      </c>
      <c r="C11" s="342"/>
      <c r="D11" s="342"/>
      <c r="E11" s="342"/>
      <c r="F11" s="342"/>
      <c r="G11" s="342"/>
      <c r="H11" s="342"/>
      <c r="I11" s="342"/>
      <c r="J11" s="342"/>
      <c r="K11" s="343"/>
      <c r="L11" s="3"/>
      <c r="M11" s="3"/>
      <c r="N11" s="3"/>
      <c r="O11" s="3"/>
      <c r="P11" s="3"/>
      <c r="Q11" s="2"/>
      <c r="R11" s="3"/>
      <c r="S11" s="3"/>
      <c r="T11" s="3"/>
      <c r="U11" s="3"/>
      <c r="V11" s="3"/>
    </row>
    <row r="12" spans="1:22" s="9" customFormat="1" ht="15.6" x14ac:dyDescent="0.3">
      <c r="A12" s="339"/>
      <c r="B12" s="5" t="s">
        <v>131</v>
      </c>
      <c r="C12" s="100"/>
      <c r="D12" s="332" t="s">
        <v>166</v>
      </c>
      <c r="E12" s="333"/>
      <c r="F12" s="333"/>
      <c r="G12" s="333"/>
      <c r="H12" s="333"/>
      <c r="I12" s="333"/>
      <c r="J12" s="333"/>
      <c r="K12" s="334"/>
      <c r="L12" s="1"/>
      <c r="M12" s="1"/>
      <c r="N12" s="1"/>
      <c r="O12" s="1"/>
      <c r="P12" s="1"/>
      <c r="Q12" s="8"/>
      <c r="R12" s="1"/>
      <c r="S12" s="1"/>
      <c r="T12" s="1"/>
      <c r="U12" s="1"/>
      <c r="V12" s="1"/>
    </row>
    <row r="13" spans="1:22" ht="31.5" customHeight="1" thickBot="1" x14ac:dyDescent="0.35">
      <c r="A13" s="340"/>
      <c r="B13" s="6" t="s">
        <v>24</v>
      </c>
      <c r="C13" s="63"/>
      <c r="D13" s="335" t="s">
        <v>167</v>
      </c>
      <c r="E13" s="336"/>
      <c r="F13" s="336"/>
      <c r="G13" s="336"/>
      <c r="H13" s="336"/>
      <c r="I13" s="336"/>
      <c r="J13" s="336"/>
      <c r="K13" s="337"/>
      <c r="L13" s="3"/>
      <c r="M13" s="3"/>
      <c r="N13" s="3"/>
      <c r="O13" s="3"/>
      <c r="P13" s="3"/>
      <c r="Q13" s="2"/>
      <c r="R13" s="3"/>
      <c r="S13" s="3"/>
      <c r="T13" s="3"/>
      <c r="U13" s="3"/>
      <c r="V13" s="3"/>
    </row>
    <row r="14" spans="1:22" ht="16.2" thickBot="1" x14ac:dyDescent="0.35">
      <c r="A14" s="329" t="s">
        <v>168</v>
      </c>
      <c r="B14" s="330"/>
      <c r="C14" s="331"/>
      <c r="D14" s="10"/>
      <c r="E14" s="10"/>
      <c r="F14" s="3"/>
      <c r="G14" s="11"/>
      <c r="H14" s="12"/>
      <c r="I14" s="344" t="s">
        <v>20</v>
      </c>
      <c r="J14" s="345"/>
      <c r="K14" s="345"/>
      <c r="L14" s="345"/>
      <c r="M14" s="345"/>
      <c r="N14" s="345"/>
      <c r="O14" s="345"/>
      <c r="P14" s="345"/>
      <c r="Q14" s="345"/>
      <c r="R14" s="345"/>
      <c r="S14" s="345"/>
      <c r="T14" s="345"/>
      <c r="U14" s="345"/>
      <c r="V14" s="346"/>
    </row>
    <row r="15" spans="1:22" s="9" customFormat="1" ht="46.8" x14ac:dyDescent="0.3">
      <c r="A15" s="13" t="s">
        <v>5</v>
      </c>
      <c r="B15" s="14" t="s">
        <v>3</v>
      </c>
      <c r="C15" s="39" t="s">
        <v>1</v>
      </c>
      <c r="D15" s="66" t="s">
        <v>2</v>
      </c>
      <c r="E15" s="15" t="s">
        <v>22</v>
      </c>
      <c r="F15" s="16"/>
      <c r="G15" s="17" t="s">
        <v>21</v>
      </c>
      <c r="H15" s="16"/>
      <c r="I15" s="13" t="s">
        <v>5</v>
      </c>
      <c r="J15" s="36" t="s">
        <v>3</v>
      </c>
      <c r="K15" s="124" t="s">
        <v>8</v>
      </c>
      <c r="L15" s="14" t="s">
        <v>12</v>
      </c>
      <c r="M15" s="14" t="s">
        <v>13</v>
      </c>
      <c r="N15" s="14" t="s">
        <v>14</v>
      </c>
      <c r="O15" s="14" t="s">
        <v>15</v>
      </c>
      <c r="P15" s="14" t="s">
        <v>16</v>
      </c>
      <c r="Q15" s="14" t="s">
        <v>17</v>
      </c>
      <c r="R15" s="14" t="s">
        <v>18</v>
      </c>
      <c r="S15" s="14" t="s">
        <v>19</v>
      </c>
      <c r="T15" s="14" t="s">
        <v>9</v>
      </c>
      <c r="U15" s="14" t="s">
        <v>10</v>
      </c>
      <c r="V15" s="125" t="s">
        <v>11</v>
      </c>
    </row>
    <row r="16" spans="1:22" x14ac:dyDescent="0.25">
      <c r="A16" s="18">
        <v>1</v>
      </c>
      <c r="B16" s="19">
        <f>C12</f>
        <v>0</v>
      </c>
      <c r="C16" s="111">
        <f>IFERROR(ROUND($C$9*G16,2),0)</f>
        <v>0</v>
      </c>
      <c r="D16" s="112">
        <f>C16</f>
        <v>0</v>
      </c>
      <c r="E16" s="113">
        <f>$C$9-C16</f>
        <v>0</v>
      </c>
      <c r="F16" s="20"/>
      <c r="G16" s="21" t="str">
        <f>IF($C$13=1, K16, IF($C$13=2, L16, IF($C$13=3, M16, IF($C$13=4, N16, IF($C$13=5, O16, IF($C$13=6, P16, IF($C$13=7, Q16, IF($C$13=8, R16, IF($C$13=9, S16, IF($C$13=10, T16, IF($C$13=11, U16, IF($C$13=12, V16, "No Month"))))))))))))</f>
        <v>No Month</v>
      </c>
      <c r="H16" s="22"/>
      <c r="I16" s="18">
        <v>1</v>
      </c>
      <c r="J16" s="37">
        <f>B16</f>
        <v>0</v>
      </c>
      <c r="K16" s="23">
        <v>2.461E-2</v>
      </c>
      <c r="L16" s="24">
        <v>2.247E-2</v>
      </c>
      <c r="M16" s="24">
        <v>2.0330000000000001E-2</v>
      </c>
      <c r="N16" s="24">
        <v>1.8190000000000001E-2</v>
      </c>
      <c r="O16" s="24">
        <v>1.6049999999999998E-2</v>
      </c>
      <c r="P16" s="24">
        <v>1.391E-2</v>
      </c>
      <c r="Q16" s="24">
        <v>1.1769999999999999E-2</v>
      </c>
      <c r="R16" s="24">
        <v>9.6299999999999997E-3</v>
      </c>
      <c r="S16" s="24">
        <v>7.4900000000000001E-3</v>
      </c>
      <c r="T16" s="24">
        <v>5.3499999999999997E-3</v>
      </c>
      <c r="U16" s="24">
        <v>3.2100000000000002E-3</v>
      </c>
      <c r="V16" s="25">
        <v>1.07E-3</v>
      </c>
    </row>
    <row r="17" spans="1:22" x14ac:dyDescent="0.25">
      <c r="A17" s="18">
        <v>2</v>
      </c>
      <c r="B17" s="19">
        <f>B16+1</f>
        <v>1</v>
      </c>
      <c r="C17" s="111">
        <f t="shared" ref="C17:C55" si="0">IFERROR(ROUND($C$9*G17,2),0)</f>
        <v>0</v>
      </c>
      <c r="D17" s="112">
        <f t="shared" ref="D17:D55" si="1">D16+C17</f>
        <v>0</v>
      </c>
      <c r="E17" s="113">
        <f t="shared" ref="E17:E55" si="2">E16-C17</f>
        <v>0</v>
      </c>
      <c r="F17" s="20"/>
      <c r="G17" s="21" t="str">
        <f t="shared" ref="G17:G55" si="3">IF($C$13=1, K17, IF($C$13=2, L17, IF($C$13=3, M17, IF($C$13=4, N17, IF($C$13=5, O17, IF($C$13=6, P17, IF($C$13=7, Q17, IF($C$13=8, R17, IF($C$13=9, S17, IF($C$13=10, T17, IF($C$13=11, U17, IF($C$13=12, V17, "No Month"))))))))))))</f>
        <v>No Month</v>
      </c>
      <c r="H17" s="22"/>
      <c r="I17" s="18">
        <v>2</v>
      </c>
      <c r="J17" s="37">
        <f t="shared" ref="J17:J55" si="4">B17</f>
        <v>1</v>
      </c>
      <c r="K17" s="26">
        <v>2.564E-2</v>
      </c>
      <c r="L17" s="27">
        <v>2.564E-2</v>
      </c>
      <c r="M17" s="27">
        <v>2.564E-2</v>
      </c>
      <c r="N17" s="27">
        <v>2.564E-2</v>
      </c>
      <c r="O17" s="27">
        <v>2.564E-2</v>
      </c>
      <c r="P17" s="27">
        <v>2.564E-2</v>
      </c>
      <c r="Q17" s="27">
        <v>2.564E-2</v>
      </c>
      <c r="R17" s="27">
        <v>2.564E-2</v>
      </c>
      <c r="S17" s="27">
        <v>2.564E-2</v>
      </c>
      <c r="T17" s="27">
        <v>2.564E-2</v>
      </c>
      <c r="U17" s="27">
        <v>2.564E-2</v>
      </c>
      <c r="V17" s="28">
        <v>2.564E-2</v>
      </c>
    </row>
    <row r="18" spans="1:22" x14ac:dyDescent="0.25">
      <c r="A18" s="18">
        <v>3</v>
      </c>
      <c r="B18" s="19">
        <f t="shared" ref="B18:B55" si="5">B17+1</f>
        <v>2</v>
      </c>
      <c r="C18" s="111">
        <f t="shared" si="0"/>
        <v>0</v>
      </c>
      <c r="D18" s="112">
        <f t="shared" si="1"/>
        <v>0</v>
      </c>
      <c r="E18" s="113">
        <f t="shared" si="2"/>
        <v>0</v>
      </c>
      <c r="F18" s="20"/>
      <c r="G18" s="21" t="str">
        <f t="shared" si="3"/>
        <v>No Month</v>
      </c>
      <c r="H18" s="22"/>
      <c r="I18" s="18">
        <v>3</v>
      </c>
      <c r="J18" s="37">
        <f t="shared" si="4"/>
        <v>2</v>
      </c>
      <c r="K18" s="26">
        <v>2.564E-2</v>
      </c>
      <c r="L18" s="27">
        <v>2.564E-2</v>
      </c>
      <c r="M18" s="27">
        <v>2.564E-2</v>
      </c>
      <c r="N18" s="27">
        <v>2.564E-2</v>
      </c>
      <c r="O18" s="27">
        <v>2.564E-2</v>
      </c>
      <c r="P18" s="27">
        <v>2.564E-2</v>
      </c>
      <c r="Q18" s="27">
        <v>2.564E-2</v>
      </c>
      <c r="R18" s="27">
        <v>2.564E-2</v>
      </c>
      <c r="S18" s="27">
        <v>2.564E-2</v>
      </c>
      <c r="T18" s="27">
        <v>2.564E-2</v>
      </c>
      <c r="U18" s="27">
        <v>2.564E-2</v>
      </c>
      <c r="V18" s="28">
        <v>2.564E-2</v>
      </c>
    </row>
    <row r="19" spans="1:22" x14ac:dyDescent="0.25">
      <c r="A19" s="18">
        <v>4</v>
      </c>
      <c r="B19" s="19">
        <f t="shared" si="5"/>
        <v>3</v>
      </c>
      <c r="C19" s="111">
        <f t="shared" si="0"/>
        <v>0</v>
      </c>
      <c r="D19" s="112">
        <f t="shared" si="1"/>
        <v>0</v>
      </c>
      <c r="E19" s="113">
        <f t="shared" si="2"/>
        <v>0</v>
      </c>
      <c r="F19" s="20"/>
      <c r="G19" s="21" t="str">
        <f t="shared" si="3"/>
        <v>No Month</v>
      </c>
      <c r="H19" s="22"/>
      <c r="I19" s="18">
        <v>4</v>
      </c>
      <c r="J19" s="37">
        <f t="shared" si="4"/>
        <v>3</v>
      </c>
      <c r="K19" s="26">
        <v>2.564E-2</v>
      </c>
      <c r="L19" s="27">
        <v>2.564E-2</v>
      </c>
      <c r="M19" s="27">
        <v>2.564E-2</v>
      </c>
      <c r="N19" s="27">
        <v>2.564E-2</v>
      </c>
      <c r="O19" s="27">
        <v>2.564E-2</v>
      </c>
      <c r="P19" s="27">
        <v>2.564E-2</v>
      </c>
      <c r="Q19" s="27">
        <v>2.564E-2</v>
      </c>
      <c r="R19" s="27">
        <v>2.564E-2</v>
      </c>
      <c r="S19" s="27">
        <v>2.564E-2</v>
      </c>
      <c r="T19" s="27">
        <v>2.564E-2</v>
      </c>
      <c r="U19" s="27">
        <v>2.564E-2</v>
      </c>
      <c r="V19" s="28">
        <v>2.564E-2</v>
      </c>
    </row>
    <row r="20" spans="1:22" x14ac:dyDescent="0.25">
      <c r="A20" s="18">
        <v>5</v>
      </c>
      <c r="B20" s="19">
        <f t="shared" si="5"/>
        <v>4</v>
      </c>
      <c r="C20" s="111">
        <f t="shared" si="0"/>
        <v>0</v>
      </c>
      <c r="D20" s="112">
        <f t="shared" si="1"/>
        <v>0</v>
      </c>
      <c r="E20" s="113">
        <f t="shared" si="2"/>
        <v>0</v>
      </c>
      <c r="F20" s="20"/>
      <c r="G20" s="21" t="str">
        <f t="shared" si="3"/>
        <v>No Month</v>
      </c>
      <c r="H20" s="22"/>
      <c r="I20" s="18">
        <v>5</v>
      </c>
      <c r="J20" s="37">
        <f t="shared" si="4"/>
        <v>4</v>
      </c>
      <c r="K20" s="26">
        <v>2.564E-2</v>
      </c>
      <c r="L20" s="27">
        <v>2.564E-2</v>
      </c>
      <c r="M20" s="27">
        <v>2.564E-2</v>
      </c>
      <c r="N20" s="27">
        <v>2.564E-2</v>
      </c>
      <c r="O20" s="27">
        <v>2.564E-2</v>
      </c>
      <c r="P20" s="27">
        <v>2.564E-2</v>
      </c>
      <c r="Q20" s="27">
        <v>2.564E-2</v>
      </c>
      <c r="R20" s="27">
        <v>2.564E-2</v>
      </c>
      <c r="S20" s="27">
        <v>2.564E-2</v>
      </c>
      <c r="T20" s="27">
        <v>2.564E-2</v>
      </c>
      <c r="U20" s="27">
        <v>2.564E-2</v>
      </c>
      <c r="V20" s="28">
        <v>2.564E-2</v>
      </c>
    </row>
    <row r="21" spans="1:22" x14ac:dyDescent="0.25">
      <c r="A21" s="18">
        <v>6</v>
      </c>
      <c r="B21" s="19">
        <f t="shared" si="5"/>
        <v>5</v>
      </c>
      <c r="C21" s="111">
        <f t="shared" si="0"/>
        <v>0</v>
      </c>
      <c r="D21" s="112">
        <f t="shared" si="1"/>
        <v>0</v>
      </c>
      <c r="E21" s="113">
        <f t="shared" si="2"/>
        <v>0</v>
      </c>
      <c r="F21" s="20"/>
      <c r="G21" s="21" t="str">
        <f t="shared" si="3"/>
        <v>No Month</v>
      </c>
      <c r="H21" s="22"/>
      <c r="I21" s="18">
        <v>6</v>
      </c>
      <c r="J21" s="37">
        <f t="shared" si="4"/>
        <v>5</v>
      </c>
      <c r="K21" s="26">
        <v>2.564E-2</v>
      </c>
      <c r="L21" s="27">
        <v>2.564E-2</v>
      </c>
      <c r="M21" s="27">
        <v>2.564E-2</v>
      </c>
      <c r="N21" s="27">
        <v>2.564E-2</v>
      </c>
      <c r="O21" s="27">
        <v>2.564E-2</v>
      </c>
      <c r="P21" s="27">
        <v>2.564E-2</v>
      </c>
      <c r="Q21" s="27">
        <v>2.564E-2</v>
      </c>
      <c r="R21" s="27">
        <v>2.564E-2</v>
      </c>
      <c r="S21" s="27">
        <v>2.564E-2</v>
      </c>
      <c r="T21" s="27">
        <v>2.564E-2</v>
      </c>
      <c r="U21" s="27">
        <v>2.564E-2</v>
      </c>
      <c r="V21" s="28">
        <v>2.564E-2</v>
      </c>
    </row>
    <row r="22" spans="1:22" x14ac:dyDescent="0.25">
      <c r="A22" s="18">
        <v>7</v>
      </c>
      <c r="B22" s="19">
        <f t="shared" si="5"/>
        <v>6</v>
      </c>
      <c r="C22" s="111">
        <f t="shared" si="0"/>
        <v>0</v>
      </c>
      <c r="D22" s="112">
        <f t="shared" si="1"/>
        <v>0</v>
      </c>
      <c r="E22" s="113">
        <f t="shared" si="2"/>
        <v>0</v>
      </c>
      <c r="F22" s="20"/>
      <c r="G22" s="21" t="str">
        <f t="shared" si="3"/>
        <v>No Month</v>
      </c>
      <c r="H22" s="22"/>
      <c r="I22" s="18">
        <v>7</v>
      </c>
      <c r="J22" s="37">
        <f t="shared" si="4"/>
        <v>6</v>
      </c>
      <c r="K22" s="26">
        <v>2.564E-2</v>
      </c>
      <c r="L22" s="27">
        <v>2.564E-2</v>
      </c>
      <c r="M22" s="27">
        <v>2.564E-2</v>
      </c>
      <c r="N22" s="27">
        <v>2.564E-2</v>
      </c>
      <c r="O22" s="27">
        <v>2.564E-2</v>
      </c>
      <c r="P22" s="27">
        <v>2.564E-2</v>
      </c>
      <c r="Q22" s="27">
        <v>2.564E-2</v>
      </c>
      <c r="R22" s="27">
        <v>2.564E-2</v>
      </c>
      <c r="S22" s="27">
        <v>2.564E-2</v>
      </c>
      <c r="T22" s="27">
        <v>2.564E-2</v>
      </c>
      <c r="U22" s="27">
        <v>2.564E-2</v>
      </c>
      <c r="V22" s="28">
        <v>2.564E-2</v>
      </c>
    </row>
    <row r="23" spans="1:22" x14ac:dyDescent="0.25">
      <c r="A23" s="18">
        <v>8</v>
      </c>
      <c r="B23" s="19">
        <f t="shared" si="5"/>
        <v>7</v>
      </c>
      <c r="C23" s="111">
        <f t="shared" si="0"/>
        <v>0</v>
      </c>
      <c r="D23" s="112">
        <f t="shared" si="1"/>
        <v>0</v>
      </c>
      <c r="E23" s="113">
        <f t="shared" si="2"/>
        <v>0</v>
      </c>
      <c r="F23" s="20"/>
      <c r="G23" s="21" t="str">
        <f t="shared" si="3"/>
        <v>No Month</v>
      </c>
      <c r="H23" s="22"/>
      <c r="I23" s="18">
        <v>8</v>
      </c>
      <c r="J23" s="37">
        <f t="shared" si="4"/>
        <v>7</v>
      </c>
      <c r="K23" s="26">
        <v>2.564E-2</v>
      </c>
      <c r="L23" s="27">
        <v>2.564E-2</v>
      </c>
      <c r="M23" s="27">
        <v>2.564E-2</v>
      </c>
      <c r="N23" s="27">
        <v>2.564E-2</v>
      </c>
      <c r="O23" s="27">
        <v>2.564E-2</v>
      </c>
      <c r="P23" s="27">
        <v>2.564E-2</v>
      </c>
      <c r="Q23" s="27">
        <v>2.564E-2</v>
      </c>
      <c r="R23" s="27">
        <v>2.564E-2</v>
      </c>
      <c r="S23" s="27">
        <v>2.564E-2</v>
      </c>
      <c r="T23" s="27">
        <v>2.564E-2</v>
      </c>
      <c r="U23" s="27">
        <v>2.564E-2</v>
      </c>
      <c r="V23" s="28">
        <v>2.564E-2</v>
      </c>
    </row>
    <row r="24" spans="1:22" x14ac:dyDescent="0.25">
      <c r="A24" s="18">
        <v>9</v>
      </c>
      <c r="B24" s="19">
        <f t="shared" si="5"/>
        <v>8</v>
      </c>
      <c r="C24" s="111">
        <f t="shared" si="0"/>
        <v>0</v>
      </c>
      <c r="D24" s="112">
        <f t="shared" si="1"/>
        <v>0</v>
      </c>
      <c r="E24" s="113">
        <f t="shared" si="2"/>
        <v>0</v>
      </c>
      <c r="F24" s="20"/>
      <c r="G24" s="21" t="str">
        <f t="shared" si="3"/>
        <v>No Month</v>
      </c>
      <c r="H24" s="22"/>
      <c r="I24" s="18">
        <v>9</v>
      </c>
      <c r="J24" s="37">
        <f t="shared" si="4"/>
        <v>8</v>
      </c>
      <c r="K24" s="26">
        <v>2.564E-2</v>
      </c>
      <c r="L24" s="27">
        <v>2.564E-2</v>
      </c>
      <c r="M24" s="27">
        <v>2.564E-2</v>
      </c>
      <c r="N24" s="27">
        <v>2.564E-2</v>
      </c>
      <c r="O24" s="27">
        <v>2.564E-2</v>
      </c>
      <c r="P24" s="27">
        <v>2.564E-2</v>
      </c>
      <c r="Q24" s="27">
        <v>2.564E-2</v>
      </c>
      <c r="R24" s="27">
        <v>2.564E-2</v>
      </c>
      <c r="S24" s="27">
        <v>2.564E-2</v>
      </c>
      <c r="T24" s="27">
        <v>2.564E-2</v>
      </c>
      <c r="U24" s="27">
        <v>2.564E-2</v>
      </c>
      <c r="V24" s="28">
        <v>2.564E-2</v>
      </c>
    </row>
    <row r="25" spans="1:22" x14ac:dyDescent="0.25">
      <c r="A25" s="18">
        <v>10</v>
      </c>
      <c r="B25" s="19">
        <f t="shared" si="5"/>
        <v>9</v>
      </c>
      <c r="C25" s="111">
        <f t="shared" si="0"/>
        <v>0</v>
      </c>
      <c r="D25" s="112">
        <f t="shared" si="1"/>
        <v>0</v>
      </c>
      <c r="E25" s="113">
        <f t="shared" si="2"/>
        <v>0</v>
      </c>
      <c r="F25" s="20"/>
      <c r="G25" s="21" t="str">
        <f t="shared" si="3"/>
        <v>No Month</v>
      </c>
      <c r="H25" s="22"/>
      <c r="I25" s="18">
        <v>10</v>
      </c>
      <c r="J25" s="37">
        <f t="shared" si="4"/>
        <v>9</v>
      </c>
      <c r="K25" s="26">
        <v>2.564E-2</v>
      </c>
      <c r="L25" s="27">
        <v>2.564E-2</v>
      </c>
      <c r="M25" s="27">
        <v>2.564E-2</v>
      </c>
      <c r="N25" s="27">
        <v>2.564E-2</v>
      </c>
      <c r="O25" s="27">
        <v>2.564E-2</v>
      </c>
      <c r="P25" s="27">
        <v>2.564E-2</v>
      </c>
      <c r="Q25" s="27">
        <v>2.564E-2</v>
      </c>
      <c r="R25" s="27">
        <v>2.564E-2</v>
      </c>
      <c r="S25" s="27">
        <v>2.564E-2</v>
      </c>
      <c r="T25" s="27">
        <v>2.564E-2</v>
      </c>
      <c r="U25" s="27">
        <v>2.564E-2</v>
      </c>
      <c r="V25" s="28">
        <v>2.564E-2</v>
      </c>
    </row>
    <row r="26" spans="1:22" x14ac:dyDescent="0.25">
      <c r="A26" s="18">
        <v>11</v>
      </c>
      <c r="B26" s="19">
        <f t="shared" si="5"/>
        <v>10</v>
      </c>
      <c r="C26" s="111">
        <f t="shared" si="0"/>
        <v>0</v>
      </c>
      <c r="D26" s="112">
        <f t="shared" si="1"/>
        <v>0</v>
      </c>
      <c r="E26" s="113">
        <f t="shared" si="2"/>
        <v>0</v>
      </c>
      <c r="F26" s="20"/>
      <c r="G26" s="21" t="str">
        <f t="shared" si="3"/>
        <v>No Month</v>
      </c>
      <c r="H26" s="22"/>
      <c r="I26" s="18">
        <v>11</v>
      </c>
      <c r="J26" s="37">
        <f t="shared" si="4"/>
        <v>10</v>
      </c>
      <c r="K26" s="26">
        <v>2.564E-2</v>
      </c>
      <c r="L26" s="27">
        <v>2.564E-2</v>
      </c>
      <c r="M26" s="27">
        <v>2.564E-2</v>
      </c>
      <c r="N26" s="27">
        <v>2.564E-2</v>
      </c>
      <c r="O26" s="27">
        <v>2.564E-2</v>
      </c>
      <c r="P26" s="27">
        <v>2.564E-2</v>
      </c>
      <c r="Q26" s="27">
        <v>2.564E-2</v>
      </c>
      <c r="R26" s="27">
        <v>2.564E-2</v>
      </c>
      <c r="S26" s="27">
        <v>2.564E-2</v>
      </c>
      <c r="T26" s="27">
        <v>2.564E-2</v>
      </c>
      <c r="U26" s="27">
        <v>2.564E-2</v>
      </c>
      <c r="V26" s="28">
        <v>2.564E-2</v>
      </c>
    </row>
    <row r="27" spans="1:22" x14ac:dyDescent="0.25">
      <c r="A27" s="18">
        <v>12</v>
      </c>
      <c r="B27" s="19">
        <f t="shared" si="5"/>
        <v>11</v>
      </c>
      <c r="C27" s="111">
        <f t="shared" si="0"/>
        <v>0</v>
      </c>
      <c r="D27" s="112">
        <f t="shared" si="1"/>
        <v>0</v>
      </c>
      <c r="E27" s="113">
        <f t="shared" si="2"/>
        <v>0</v>
      </c>
      <c r="F27" s="20"/>
      <c r="G27" s="21" t="str">
        <f t="shared" si="3"/>
        <v>No Month</v>
      </c>
      <c r="H27" s="22"/>
      <c r="I27" s="18">
        <v>12</v>
      </c>
      <c r="J27" s="37">
        <f t="shared" si="4"/>
        <v>11</v>
      </c>
      <c r="K27" s="26">
        <v>2.564E-2</v>
      </c>
      <c r="L27" s="27">
        <v>2.564E-2</v>
      </c>
      <c r="M27" s="27">
        <v>2.564E-2</v>
      </c>
      <c r="N27" s="27">
        <v>2.564E-2</v>
      </c>
      <c r="O27" s="27">
        <v>2.564E-2</v>
      </c>
      <c r="P27" s="27">
        <v>2.564E-2</v>
      </c>
      <c r="Q27" s="27">
        <v>2.564E-2</v>
      </c>
      <c r="R27" s="27">
        <v>2.564E-2</v>
      </c>
      <c r="S27" s="27">
        <v>2.564E-2</v>
      </c>
      <c r="T27" s="27">
        <v>2.564E-2</v>
      </c>
      <c r="U27" s="27">
        <v>2.564E-2</v>
      </c>
      <c r="V27" s="28">
        <v>2.564E-2</v>
      </c>
    </row>
    <row r="28" spans="1:22" x14ac:dyDescent="0.25">
      <c r="A28" s="18">
        <v>13</v>
      </c>
      <c r="B28" s="19">
        <f t="shared" si="5"/>
        <v>12</v>
      </c>
      <c r="C28" s="111">
        <f t="shared" si="0"/>
        <v>0</v>
      </c>
      <c r="D28" s="112">
        <f t="shared" si="1"/>
        <v>0</v>
      </c>
      <c r="E28" s="113">
        <f t="shared" si="2"/>
        <v>0</v>
      </c>
      <c r="F28" s="20"/>
      <c r="G28" s="21" t="str">
        <f t="shared" si="3"/>
        <v>No Month</v>
      </c>
      <c r="H28" s="22"/>
      <c r="I28" s="18">
        <v>13</v>
      </c>
      <c r="J28" s="37">
        <f t="shared" si="4"/>
        <v>12</v>
      </c>
      <c r="K28" s="26">
        <v>2.564E-2</v>
      </c>
      <c r="L28" s="27">
        <v>2.564E-2</v>
      </c>
      <c r="M28" s="27">
        <v>2.564E-2</v>
      </c>
      <c r="N28" s="27">
        <v>2.564E-2</v>
      </c>
      <c r="O28" s="27">
        <v>2.564E-2</v>
      </c>
      <c r="P28" s="27">
        <v>2.564E-2</v>
      </c>
      <c r="Q28" s="27">
        <v>2.564E-2</v>
      </c>
      <c r="R28" s="27">
        <v>2.564E-2</v>
      </c>
      <c r="S28" s="27">
        <v>2.564E-2</v>
      </c>
      <c r="T28" s="27">
        <v>2.564E-2</v>
      </c>
      <c r="U28" s="27">
        <v>2.564E-2</v>
      </c>
      <c r="V28" s="28">
        <v>2.564E-2</v>
      </c>
    </row>
    <row r="29" spans="1:22" x14ac:dyDescent="0.25">
      <c r="A29" s="18">
        <v>14</v>
      </c>
      <c r="B29" s="19">
        <f t="shared" si="5"/>
        <v>13</v>
      </c>
      <c r="C29" s="111">
        <f t="shared" si="0"/>
        <v>0</v>
      </c>
      <c r="D29" s="112">
        <f t="shared" si="1"/>
        <v>0</v>
      </c>
      <c r="E29" s="113">
        <f t="shared" si="2"/>
        <v>0</v>
      </c>
      <c r="F29" s="20"/>
      <c r="G29" s="21" t="str">
        <f t="shared" si="3"/>
        <v>No Month</v>
      </c>
      <c r="H29" s="22"/>
      <c r="I29" s="18">
        <v>14</v>
      </c>
      <c r="J29" s="37">
        <f t="shared" si="4"/>
        <v>13</v>
      </c>
      <c r="K29" s="26">
        <v>2.564E-2</v>
      </c>
      <c r="L29" s="27">
        <v>2.564E-2</v>
      </c>
      <c r="M29" s="27">
        <v>2.564E-2</v>
      </c>
      <c r="N29" s="27">
        <v>2.564E-2</v>
      </c>
      <c r="O29" s="27">
        <v>2.564E-2</v>
      </c>
      <c r="P29" s="27">
        <v>2.564E-2</v>
      </c>
      <c r="Q29" s="27">
        <v>2.564E-2</v>
      </c>
      <c r="R29" s="27">
        <v>2.564E-2</v>
      </c>
      <c r="S29" s="27">
        <v>2.564E-2</v>
      </c>
      <c r="T29" s="27">
        <v>2.564E-2</v>
      </c>
      <c r="U29" s="27">
        <v>2.564E-2</v>
      </c>
      <c r="V29" s="28">
        <v>2.564E-2</v>
      </c>
    </row>
    <row r="30" spans="1:22" x14ac:dyDescent="0.25">
      <c r="A30" s="18">
        <v>15</v>
      </c>
      <c r="B30" s="19">
        <f t="shared" si="5"/>
        <v>14</v>
      </c>
      <c r="C30" s="111">
        <f t="shared" si="0"/>
        <v>0</v>
      </c>
      <c r="D30" s="112">
        <f t="shared" si="1"/>
        <v>0</v>
      </c>
      <c r="E30" s="113">
        <f t="shared" si="2"/>
        <v>0</v>
      </c>
      <c r="F30" s="20"/>
      <c r="G30" s="21" t="str">
        <f t="shared" si="3"/>
        <v>No Month</v>
      </c>
      <c r="H30" s="22"/>
      <c r="I30" s="18">
        <v>15</v>
      </c>
      <c r="J30" s="37">
        <f t="shared" si="4"/>
        <v>14</v>
      </c>
      <c r="K30" s="26">
        <v>2.564E-2</v>
      </c>
      <c r="L30" s="27">
        <v>2.564E-2</v>
      </c>
      <c r="M30" s="27">
        <v>2.564E-2</v>
      </c>
      <c r="N30" s="27">
        <v>2.564E-2</v>
      </c>
      <c r="O30" s="27">
        <v>2.564E-2</v>
      </c>
      <c r="P30" s="27">
        <v>2.564E-2</v>
      </c>
      <c r="Q30" s="27">
        <v>2.564E-2</v>
      </c>
      <c r="R30" s="27">
        <v>2.564E-2</v>
      </c>
      <c r="S30" s="27">
        <v>2.564E-2</v>
      </c>
      <c r="T30" s="27">
        <v>2.564E-2</v>
      </c>
      <c r="U30" s="27">
        <v>2.564E-2</v>
      </c>
      <c r="V30" s="28">
        <v>2.564E-2</v>
      </c>
    </row>
    <row r="31" spans="1:22" x14ac:dyDescent="0.25">
      <c r="A31" s="18">
        <v>16</v>
      </c>
      <c r="B31" s="19">
        <f t="shared" si="5"/>
        <v>15</v>
      </c>
      <c r="C31" s="111">
        <f t="shared" si="0"/>
        <v>0</v>
      </c>
      <c r="D31" s="112">
        <f t="shared" si="1"/>
        <v>0</v>
      </c>
      <c r="E31" s="113">
        <f t="shared" si="2"/>
        <v>0</v>
      </c>
      <c r="F31" s="20"/>
      <c r="G31" s="21" t="str">
        <f t="shared" si="3"/>
        <v>No Month</v>
      </c>
      <c r="H31" s="22"/>
      <c r="I31" s="18">
        <v>16</v>
      </c>
      <c r="J31" s="37">
        <f t="shared" si="4"/>
        <v>15</v>
      </c>
      <c r="K31" s="26">
        <v>2.564E-2</v>
      </c>
      <c r="L31" s="27">
        <v>2.564E-2</v>
      </c>
      <c r="M31" s="27">
        <v>2.564E-2</v>
      </c>
      <c r="N31" s="27">
        <v>2.564E-2</v>
      </c>
      <c r="O31" s="27">
        <v>2.564E-2</v>
      </c>
      <c r="P31" s="27">
        <v>2.564E-2</v>
      </c>
      <c r="Q31" s="27">
        <v>2.564E-2</v>
      </c>
      <c r="R31" s="27">
        <v>2.564E-2</v>
      </c>
      <c r="S31" s="27">
        <v>2.564E-2</v>
      </c>
      <c r="T31" s="27">
        <v>2.564E-2</v>
      </c>
      <c r="U31" s="27">
        <v>2.564E-2</v>
      </c>
      <c r="V31" s="28">
        <v>2.564E-2</v>
      </c>
    </row>
    <row r="32" spans="1:22" x14ac:dyDescent="0.25">
      <c r="A32" s="18">
        <v>17</v>
      </c>
      <c r="B32" s="19">
        <f t="shared" si="5"/>
        <v>16</v>
      </c>
      <c r="C32" s="111">
        <f t="shared" si="0"/>
        <v>0</v>
      </c>
      <c r="D32" s="112">
        <f t="shared" si="1"/>
        <v>0</v>
      </c>
      <c r="E32" s="113">
        <f t="shared" si="2"/>
        <v>0</v>
      </c>
      <c r="F32" s="20"/>
      <c r="G32" s="21" t="str">
        <f t="shared" si="3"/>
        <v>No Month</v>
      </c>
      <c r="H32" s="22"/>
      <c r="I32" s="18">
        <v>17</v>
      </c>
      <c r="J32" s="37">
        <f t="shared" si="4"/>
        <v>16</v>
      </c>
      <c r="K32" s="26">
        <v>2.564E-2</v>
      </c>
      <c r="L32" s="27">
        <v>2.564E-2</v>
      </c>
      <c r="M32" s="27">
        <v>2.564E-2</v>
      </c>
      <c r="N32" s="27">
        <v>2.564E-2</v>
      </c>
      <c r="O32" s="27">
        <v>2.564E-2</v>
      </c>
      <c r="P32" s="27">
        <v>2.564E-2</v>
      </c>
      <c r="Q32" s="27">
        <v>2.564E-2</v>
      </c>
      <c r="R32" s="27">
        <v>2.564E-2</v>
      </c>
      <c r="S32" s="27">
        <v>2.564E-2</v>
      </c>
      <c r="T32" s="27">
        <v>2.564E-2</v>
      </c>
      <c r="U32" s="27">
        <v>2.564E-2</v>
      </c>
      <c r="V32" s="28">
        <v>2.564E-2</v>
      </c>
    </row>
    <row r="33" spans="1:22" x14ac:dyDescent="0.25">
      <c r="A33" s="18">
        <v>18</v>
      </c>
      <c r="B33" s="19">
        <f t="shared" si="5"/>
        <v>17</v>
      </c>
      <c r="C33" s="111">
        <f t="shared" si="0"/>
        <v>0</v>
      </c>
      <c r="D33" s="112">
        <f t="shared" si="1"/>
        <v>0</v>
      </c>
      <c r="E33" s="113">
        <f t="shared" si="2"/>
        <v>0</v>
      </c>
      <c r="F33" s="20"/>
      <c r="G33" s="21" t="str">
        <f t="shared" si="3"/>
        <v>No Month</v>
      </c>
      <c r="H33" s="22"/>
      <c r="I33" s="18">
        <v>18</v>
      </c>
      <c r="J33" s="37">
        <f t="shared" si="4"/>
        <v>17</v>
      </c>
      <c r="K33" s="26">
        <v>2.564E-2</v>
      </c>
      <c r="L33" s="27">
        <v>2.564E-2</v>
      </c>
      <c r="M33" s="27">
        <v>2.564E-2</v>
      </c>
      <c r="N33" s="27">
        <v>2.564E-2</v>
      </c>
      <c r="O33" s="27">
        <v>2.564E-2</v>
      </c>
      <c r="P33" s="27">
        <v>2.564E-2</v>
      </c>
      <c r="Q33" s="27">
        <v>2.564E-2</v>
      </c>
      <c r="R33" s="27">
        <v>2.564E-2</v>
      </c>
      <c r="S33" s="27">
        <v>2.564E-2</v>
      </c>
      <c r="T33" s="27">
        <v>2.564E-2</v>
      </c>
      <c r="U33" s="27">
        <v>2.564E-2</v>
      </c>
      <c r="V33" s="28">
        <v>2.564E-2</v>
      </c>
    </row>
    <row r="34" spans="1:22" x14ac:dyDescent="0.25">
      <c r="A34" s="18">
        <v>19</v>
      </c>
      <c r="B34" s="19">
        <f t="shared" si="5"/>
        <v>18</v>
      </c>
      <c r="C34" s="111">
        <f t="shared" si="0"/>
        <v>0</v>
      </c>
      <c r="D34" s="112">
        <f t="shared" si="1"/>
        <v>0</v>
      </c>
      <c r="E34" s="113">
        <f t="shared" si="2"/>
        <v>0</v>
      </c>
      <c r="F34" s="20"/>
      <c r="G34" s="21" t="str">
        <f t="shared" si="3"/>
        <v>No Month</v>
      </c>
      <c r="H34" s="22"/>
      <c r="I34" s="18">
        <v>19</v>
      </c>
      <c r="J34" s="37">
        <f t="shared" si="4"/>
        <v>18</v>
      </c>
      <c r="K34" s="26">
        <v>2.564E-2</v>
      </c>
      <c r="L34" s="27">
        <v>2.564E-2</v>
      </c>
      <c r="M34" s="27">
        <v>2.564E-2</v>
      </c>
      <c r="N34" s="27">
        <v>2.564E-2</v>
      </c>
      <c r="O34" s="27">
        <v>2.564E-2</v>
      </c>
      <c r="P34" s="27">
        <v>2.564E-2</v>
      </c>
      <c r="Q34" s="27">
        <v>2.564E-2</v>
      </c>
      <c r="R34" s="27">
        <v>2.564E-2</v>
      </c>
      <c r="S34" s="27">
        <v>2.564E-2</v>
      </c>
      <c r="T34" s="27">
        <v>2.564E-2</v>
      </c>
      <c r="U34" s="27">
        <v>2.564E-2</v>
      </c>
      <c r="V34" s="28">
        <v>2.564E-2</v>
      </c>
    </row>
    <row r="35" spans="1:22" x14ac:dyDescent="0.25">
      <c r="A35" s="18">
        <v>20</v>
      </c>
      <c r="B35" s="19">
        <f t="shared" si="5"/>
        <v>19</v>
      </c>
      <c r="C35" s="111">
        <f t="shared" si="0"/>
        <v>0</v>
      </c>
      <c r="D35" s="112">
        <f t="shared" si="1"/>
        <v>0</v>
      </c>
      <c r="E35" s="113">
        <f t="shared" si="2"/>
        <v>0</v>
      </c>
      <c r="F35" s="20"/>
      <c r="G35" s="21" t="str">
        <f t="shared" si="3"/>
        <v>No Month</v>
      </c>
      <c r="H35" s="22"/>
      <c r="I35" s="18">
        <v>20</v>
      </c>
      <c r="J35" s="37">
        <f t="shared" si="4"/>
        <v>19</v>
      </c>
      <c r="K35" s="26">
        <v>2.564E-2</v>
      </c>
      <c r="L35" s="27">
        <v>2.564E-2</v>
      </c>
      <c r="M35" s="27">
        <v>2.564E-2</v>
      </c>
      <c r="N35" s="27">
        <v>2.564E-2</v>
      </c>
      <c r="O35" s="27">
        <v>2.564E-2</v>
      </c>
      <c r="P35" s="27">
        <v>2.564E-2</v>
      </c>
      <c r="Q35" s="27">
        <v>2.564E-2</v>
      </c>
      <c r="R35" s="27">
        <v>2.564E-2</v>
      </c>
      <c r="S35" s="27">
        <v>2.564E-2</v>
      </c>
      <c r="T35" s="27">
        <v>2.564E-2</v>
      </c>
      <c r="U35" s="27">
        <v>2.564E-2</v>
      </c>
      <c r="V35" s="28">
        <v>2.564E-2</v>
      </c>
    </row>
    <row r="36" spans="1:22" x14ac:dyDescent="0.25">
      <c r="A36" s="18">
        <v>21</v>
      </c>
      <c r="B36" s="19">
        <f t="shared" si="5"/>
        <v>20</v>
      </c>
      <c r="C36" s="111">
        <f t="shared" si="0"/>
        <v>0</v>
      </c>
      <c r="D36" s="112">
        <f t="shared" si="1"/>
        <v>0</v>
      </c>
      <c r="E36" s="113">
        <f t="shared" si="2"/>
        <v>0</v>
      </c>
      <c r="F36" s="20"/>
      <c r="G36" s="21" t="str">
        <f t="shared" si="3"/>
        <v>No Month</v>
      </c>
      <c r="H36" s="22"/>
      <c r="I36" s="18">
        <v>21</v>
      </c>
      <c r="J36" s="37">
        <f t="shared" si="4"/>
        <v>20</v>
      </c>
      <c r="K36" s="26">
        <v>2.564E-2</v>
      </c>
      <c r="L36" s="27">
        <v>2.564E-2</v>
      </c>
      <c r="M36" s="27">
        <v>2.564E-2</v>
      </c>
      <c r="N36" s="27">
        <v>2.564E-2</v>
      </c>
      <c r="O36" s="27">
        <v>2.564E-2</v>
      </c>
      <c r="P36" s="27">
        <v>2.564E-2</v>
      </c>
      <c r="Q36" s="27">
        <v>2.564E-2</v>
      </c>
      <c r="R36" s="27">
        <v>2.564E-2</v>
      </c>
      <c r="S36" s="27">
        <v>2.564E-2</v>
      </c>
      <c r="T36" s="27">
        <v>2.564E-2</v>
      </c>
      <c r="U36" s="27">
        <v>2.564E-2</v>
      </c>
      <c r="V36" s="28">
        <v>2.564E-2</v>
      </c>
    </row>
    <row r="37" spans="1:22" x14ac:dyDescent="0.25">
      <c r="A37" s="18">
        <v>22</v>
      </c>
      <c r="B37" s="19">
        <f t="shared" si="5"/>
        <v>21</v>
      </c>
      <c r="C37" s="111">
        <f t="shared" si="0"/>
        <v>0</v>
      </c>
      <c r="D37" s="112">
        <f t="shared" si="1"/>
        <v>0</v>
      </c>
      <c r="E37" s="113">
        <f t="shared" si="2"/>
        <v>0</v>
      </c>
      <c r="F37" s="20"/>
      <c r="G37" s="21" t="str">
        <f t="shared" si="3"/>
        <v>No Month</v>
      </c>
      <c r="H37" s="22"/>
      <c r="I37" s="18">
        <v>22</v>
      </c>
      <c r="J37" s="37">
        <f t="shared" si="4"/>
        <v>21</v>
      </c>
      <c r="K37" s="26">
        <v>2.564E-2</v>
      </c>
      <c r="L37" s="27">
        <v>2.564E-2</v>
      </c>
      <c r="M37" s="27">
        <v>2.564E-2</v>
      </c>
      <c r="N37" s="27">
        <v>2.564E-2</v>
      </c>
      <c r="O37" s="27">
        <v>2.564E-2</v>
      </c>
      <c r="P37" s="27">
        <v>2.564E-2</v>
      </c>
      <c r="Q37" s="27">
        <v>2.564E-2</v>
      </c>
      <c r="R37" s="27">
        <v>2.564E-2</v>
      </c>
      <c r="S37" s="27">
        <v>2.564E-2</v>
      </c>
      <c r="T37" s="27">
        <v>2.564E-2</v>
      </c>
      <c r="U37" s="27">
        <v>2.564E-2</v>
      </c>
      <c r="V37" s="28">
        <v>2.564E-2</v>
      </c>
    </row>
    <row r="38" spans="1:22" x14ac:dyDescent="0.25">
      <c r="A38" s="18">
        <v>23</v>
      </c>
      <c r="B38" s="19">
        <f t="shared" si="5"/>
        <v>22</v>
      </c>
      <c r="C38" s="111">
        <f t="shared" si="0"/>
        <v>0</v>
      </c>
      <c r="D38" s="112">
        <f t="shared" si="1"/>
        <v>0</v>
      </c>
      <c r="E38" s="113">
        <f t="shared" si="2"/>
        <v>0</v>
      </c>
      <c r="F38" s="20"/>
      <c r="G38" s="21" t="str">
        <f t="shared" si="3"/>
        <v>No Month</v>
      </c>
      <c r="H38" s="22"/>
      <c r="I38" s="18">
        <v>23</v>
      </c>
      <c r="J38" s="37">
        <f t="shared" si="4"/>
        <v>22</v>
      </c>
      <c r="K38" s="26">
        <v>2.564E-2</v>
      </c>
      <c r="L38" s="27">
        <v>2.564E-2</v>
      </c>
      <c r="M38" s="27">
        <v>2.564E-2</v>
      </c>
      <c r="N38" s="27">
        <v>2.564E-2</v>
      </c>
      <c r="O38" s="27">
        <v>2.564E-2</v>
      </c>
      <c r="P38" s="27">
        <v>2.564E-2</v>
      </c>
      <c r="Q38" s="27">
        <v>2.564E-2</v>
      </c>
      <c r="R38" s="27">
        <v>2.564E-2</v>
      </c>
      <c r="S38" s="27">
        <v>2.564E-2</v>
      </c>
      <c r="T38" s="27">
        <v>2.564E-2</v>
      </c>
      <c r="U38" s="27">
        <v>2.564E-2</v>
      </c>
      <c r="V38" s="28">
        <v>2.564E-2</v>
      </c>
    </row>
    <row r="39" spans="1:22" x14ac:dyDescent="0.25">
      <c r="A39" s="18">
        <v>24</v>
      </c>
      <c r="B39" s="19">
        <f t="shared" si="5"/>
        <v>23</v>
      </c>
      <c r="C39" s="111">
        <f t="shared" si="0"/>
        <v>0</v>
      </c>
      <c r="D39" s="112">
        <f t="shared" si="1"/>
        <v>0</v>
      </c>
      <c r="E39" s="113">
        <f t="shared" si="2"/>
        <v>0</v>
      </c>
      <c r="F39" s="20"/>
      <c r="G39" s="21" t="str">
        <f t="shared" si="3"/>
        <v>No Month</v>
      </c>
      <c r="H39" s="22"/>
      <c r="I39" s="18">
        <v>24</v>
      </c>
      <c r="J39" s="37">
        <f t="shared" si="4"/>
        <v>23</v>
      </c>
      <c r="K39" s="26">
        <v>2.564E-2</v>
      </c>
      <c r="L39" s="27">
        <v>2.564E-2</v>
      </c>
      <c r="M39" s="27">
        <v>2.564E-2</v>
      </c>
      <c r="N39" s="27">
        <v>2.564E-2</v>
      </c>
      <c r="O39" s="27">
        <v>2.564E-2</v>
      </c>
      <c r="P39" s="27">
        <v>2.564E-2</v>
      </c>
      <c r="Q39" s="27">
        <v>2.564E-2</v>
      </c>
      <c r="R39" s="27">
        <v>2.564E-2</v>
      </c>
      <c r="S39" s="27">
        <v>2.564E-2</v>
      </c>
      <c r="T39" s="27">
        <v>2.564E-2</v>
      </c>
      <c r="U39" s="27">
        <v>2.564E-2</v>
      </c>
      <c r="V39" s="28">
        <v>2.564E-2</v>
      </c>
    </row>
    <row r="40" spans="1:22" x14ac:dyDescent="0.25">
      <c r="A40" s="18">
        <v>25</v>
      </c>
      <c r="B40" s="19">
        <f t="shared" si="5"/>
        <v>24</v>
      </c>
      <c r="C40" s="111">
        <f t="shared" si="0"/>
        <v>0</v>
      </c>
      <c r="D40" s="112">
        <f t="shared" si="1"/>
        <v>0</v>
      </c>
      <c r="E40" s="113">
        <f t="shared" si="2"/>
        <v>0</v>
      </c>
      <c r="F40" s="29"/>
      <c r="G40" s="21" t="str">
        <f t="shared" si="3"/>
        <v>No Month</v>
      </c>
      <c r="H40" s="22"/>
      <c r="I40" s="18">
        <v>25</v>
      </c>
      <c r="J40" s="37">
        <f t="shared" si="4"/>
        <v>24</v>
      </c>
      <c r="K40" s="26">
        <v>2.564E-2</v>
      </c>
      <c r="L40" s="27">
        <v>2.564E-2</v>
      </c>
      <c r="M40" s="27">
        <v>2.564E-2</v>
      </c>
      <c r="N40" s="27">
        <v>2.564E-2</v>
      </c>
      <c r="O40" s="27">
        <v>2.564E-2</v>
      </c>
      <c r="P40" s="27">
        <v>2.564E-2</v>
      </c>
      <c r="Q40" s="27">
        <v>2.564E-2</v>
      </c>
      <c r="R40" s="27">
        <v>2.564E-2</v>
      </c>
      <c r="S40" s="27">
        <v>2.564E-2</v>
      </c>
      <c r="T40" s="27">
        <v>2.564E-2</v>
      </c>
      <c r="U40" s="27">
        <v>2.564E-2</v>
      </c>
      <c r="V40" s="28">
        <v>2.564E-2</v>
      </c>
    </row>
    <row r="41" spans="1:22" x14ac:dyDescent="0.25">
      <c r="A41" s="18">
        <v>26</v>
      </c>
      <c r="B41" s="19">
        <f t="shared" si="5"/>
        <v>25</v>
      </c>
      <c r="C41" s="111">
        <f t="shared" si="0"/>
        <v>0</v>
      </c>
      <c r="D41" s="112">
        <f t="shared" si="1"/>
        <v>0</v>
      </c>
      <c r="E41" s="113">
        <f t="shared" si="2"/>
        <v>0</v>
      </c>
      <c r="F41" s="29"/>
      <c r="G41" s="21" t="str">
        <f t="shared" si="3"/>
        <v>No Month</v>
      </c>
      <c r="H41" s="22"/>
      <c r="I41" s="18">
        <v>26</v>
      </c>
      <c r="J41" s="37">
        <f t="shared" si="4"/>
        <v>25</v>
      </c>
      <c r="K41" s="26">
        <v>2.564E-2</v>
      </c>
      <c r="L41" s="27">
        <v>2.564E-2</v>
      </c>
      <c r="M41" s="27">
        <v>2.564E-2</v>
      </c>
      <c r="N41" s="27">
        <v>2.564E-2</v>
      </c>
      <c r="O41" s="27">
        <v>2.564E-2</v>
      </c>
      <c r="P41" s="27">
        <v>2.564E-2</v>
      </c>
      <c r="Q41" s="27">
        <v>2.564E-2</v>
      </c>
      <c r="R41" s="27">
        <v>2.564E-2</v>
      </c>
      <c r="S41" s="27">
        <v>2.564E-2</v>
      </c>
      <c r="T41" s="27">
        <v>2.564E-2</v>
      </c>
      <c r="U41" s="27">
        <v>2.564E-2</v>
      </c>
      <c r="V41" s="28">
        <v>2.564E-2</v>
      </c>
    </row>
    <row r="42" spans="1:22" x14ac:dyDescent="0.25">
      <c r="A42" s="18">
        <v>27</v>
      </c>
      <c r="B42" s="19">
        <f t="shared" si="5"/>
        <v>26</v>
      </c>
      <c r="C42" s="111">
        <f t="shared" si="0"/>
        <v>0</v>
      </c>
      <c r="D42" s="112">
        <f t="shared" si="1"/>
        <v>0</v>
      </c>
      <c r="E42" s="113">
        <f t="shared" si="2"/>
        <v>0</v>
      </c>
      <c r="F42" s="29"/>
      <c r="G42" s="21" t="str">
        <f t="shared" si="3"/>
        <v>No Month</v>
      </c>
      <c r="H42" s="22"/>
      <c r="I42" s="18">
        <v>27</v>
      </c>
      <c r="J42" s="37">
        <f t="shared" si="4"/>
        <v>26</v>
      </c>
      <c r="K42" s="26">
        <v>2.564E-2</v>
      </c>
      <c r="L42" s="27">
        <v>2.564E-2</v>
      </c>
      <c r="M42" s="27">
        <v>2.564E-2</v>
      </c>
      <c r="N42" s="27">
        <v>2.564E-2</v>
      </c>
      <c r="O42" s="27">
        <v>2.564E-2</v>
      </c>
      <c r="P42" s="27">
        <v>2.564E-2</v>
      </c>
      <c r="Q42" s="27">
        <v>2.564E-2</v>
      </c>
      <c r="R42" s="27">
        <v>2.564E-2</v>
      </c>
      <c r="S42" s="27">
        <v>2.564E-2</v>
      </c>
      <c r="T42" s="27">
        <v>2.564E-2</v>
      </c>
      <c r="U42" s="27">
        <v>2.564E-2</v>
      </c>
      <c r="V42" s="28">
        <v>2.564E-2</v>
      </c>
    </row>
    <row r="43" spans="1:22" x14ac:dyDescent="0.25">
      <c r="A43" s="18">
        <v>28</v>
      </c>
      <c r="B43" s="19">
        <f t="shared" si="5"/>
        <v>27</v>
      </c>
      <c r="C43" s="111">
        <f t="shared" si="0"/>
        <v>0</v>
      </c>
      <c r="D43" s="112">
        <f t="shared" si="1"/>
        <v>0</v>
      </c>
      <c r="E43" s="113">
        <f t="shared" si="2"/>
        <v>0</v>
      </c>
      <c r="F43" s="29"/>
      <c r="G43" s="21" t="str">
        <f t="shared" si="3"/>
        <v>No Month</v>
      </c>
      <c r="H43" s="22"/>
      <c r="I43" s="18">
        <v>28</v>
      </c>
      <c r="J43" s="37">
        <f t="shared" si="4"/>
        <v>27</v>
      </c>
      <c r="K43" s="26">
        <v>2.564E-2</v>
      </c>
      <c r="L43" s="27">
        <v>2.564E-2</v>
      </c>
      <c r="M43" s="27">
        <v>2.564E-2</v>
      </c>
      <c r="N43" s="27">
        <v>2.564E-2</v>
      </c>
      <c r="O43" s="27">
        <v>2.564E-2</v>
      </c>
      <c r="P43" s="27">
        <v>2.564E-2</v>
      </c>
      <c r="Q43" s="27">
        <v>2.564E-2</v>
      </c>
      <c r="R43" s="27">
        <v>2.564E-2</v>
      </c>
      <c r="S43" s="27">
        <v>2.564E-2</v>
      </c>
      <c r="T43" s="27">
        <v>2.564E-2</v>
      </c>
      <c r="U43" s="27">
        <v>2.564E-2</v>
      </c>
      <c r="V43" s="28">
        <v>2.564E-2</v>
      </c>
    </row>
    <row r="44" spans="1:22" x14ac:dyDescent="0.25">
      <c r="A44" s="18">
        <v>29</v>
      </c>
      <c r="B44" s="19">
        <f t="shared" si="5"/>
        <v>28</v>
      </c>
      <c r="C44" s="111">
        <f t="shared" si="0"/>
        <v>0</v>
      </c>
      <c r="D44" s="112">
        <f t="shared" si="1"/>
        <v>0</v>
      </c>
      <c r="E44" s="113">
        <f t="shared" si="2"/>
        <v>0</v>
      </c>
      <c r="F44" s="29"/>
      <c r="G44" s="21" t="str">
        <f t="shared" si="3"/>
        <v>No Month</v>
      </c>
      <c r="H44" s="22"/>
      <c r="I44" s="18">
        <v>29</v>
      </c>
      <c r="J44" s="37">
        <f t="shared" si="4"/>
        <v>28</v>
      </c>
      <c r="K44" s="26">
        <v>2.564E-2</v>
      </c>
      <c r="L44" s="27">
        <v>2.564E-2</v>
      </c>
      <c r="M44" s="27">
        <v>2.564E-2</v>
      </c>
      <c r="N44" s="27">
        <v>2.564E-2</v>
      </c>
      <c r="O44" s="27">
        <v>2.564E-2</v>
      </c>
      <c r="P44" s="27">
        <v>2.564E-2</v>
      </c>
      <c r="Q44" s="27">
        <v>2.564E-2</v>
      </c>
      <c r="R44" s="27">
        <v>2.564E-2</v>
      </c>
      <c r="S44" s="27">
        <v>2.564E-2</v>
      </c>
      <c r="T44" s="27">
        <v>2.564E-2</v>
      </c>
      <c r="U44" s="27">
        <v>2.564E-2</v>
      </c>
      <c r="V44" s="28">
        <v>2.564E-2</v>
      </c>
    </row>
    <row r="45" spans="1:22" x14ac:dyDescent="0.25">
      <c r="A45" s="18">
        <v>30</v>
      </c>
      <c r="B45" s="19">
        <f t="shared" si="5"/>
        <v>29</v>
      </c>
      <c r="C45" s="111">
        <f t="shared" si="0"/>
        <v>0</v>
      </c>
      <c r="D45" s="112">
        <f t="shared" si="1"/>
        <v>0</v>
      </c>
      <c r="E45" s="113">
        <f t="shared" si="2"/>
        <v>0</v>
      </c>
      <c r="F45" s="29"/>
      <c r="G45" s="21" t="str">
        <f t="shared" si="3"/>
        <v>No Month</v>
      </c>
      <c r="H45" s="22"/>
      <c r="I45" s="18">
        <v>30</v>
      </c>
      <c r="J45" s="37">
        <f t="shared" si="4"/>
        <v>29</v>
      </c>
      <c r="K45" s="26">
        <v>2.564E-2</v>
      </c>
      <c r="L45" s="27">
        <v>2.564E-2</v>
      </c>
      <c r="M45" s="27">
        <v>2.564E-2</v>
      </c>
      <c r="N45" s="27">
        <v>2.564E-2</v>
      </c>
      <c r="O45" s="27">
        <v>2.564E-2</v>
      </c>
      <c r="P45" s="27">
        <v>2.564E-2</v>
      </c>
      <c r="Q45" s="27">
        <v>2.564E-2</v>
      </c>
      <c r="R45" s="27">
        <v>2.564E-2</v>
      </c>
      <c r="S45" s="27">
        <v>2.564E-2</v>
      </c>
      <c r="T45" s="27">
        <v>2.564E-2</v>
      </c>
      <c r="U45" s="27">
        <v>2.564E-2</v>
      </c>
      <c r="V45" s="28">
        <v>2.564E-2</v>
      </c>
    </row>
    <row r="46" spans="1:22" x14ac:dyDescent="0.25">
      <c r="A46" s="18">
        <v>31</v>
      </c>
      <c r="B46" s="19">
        <f t="shared" si="5"/>
        <v>30</v>
      </c>
      <c r="C46" s="111">
        <f t="shared" si="0"/>
        <v>0</v>
      </c>
      <c r="D46" s="112">
        <f t="shared" si="1"/>
        <v>0</v>
      </c>
      <c r="E46" s="113">
        <f t="shared" si="2"/>
        <v>0</v>
      </c>
      <c r="F46" s="29"/>
      <c r="G46" s="21" t="str">
        <f t="shared" si="3"/>
        <v>No Month</v>
      </c>
      <c r="H46" s="22"/>
      <c r="I46" s="18">
        <v>31</v>
      </c>
      <c r="J46" s="37">
        <f t="shared" si="4"/>
        <v>30</v>
      </c>
      <c r="K46" s="26">
        <v>2.564E-2</v>
      </c>
      <c r="L46" s="27">
        <v>2.564E-2</v>
      </c>
      <c r="M46" s="27">
        <v>2.564E-2</v>
      </c>
      <c r="N46" s="27">
        <v>2.564E-2</v>
      </c>
      <c r="O46" s="27">
        <v>2.564E-2</v>
      </c>
      <c r="P46" s="27">
        <v>2.564E-2</v>
      </c>
      <c r="Q46" s="27">
        <v>2.564E-2</v>
      </c>
      <c r="R46" s="27">
        <v>2.564E-2</v>
      </c>
      <c r="S46" s="27">
        <v>2.564E-2</v>
      </c>
      <c r="T46" s="27">
        <v>2.564E-2</v>
      </c>
      <c r="U46" s="27">
        <v>2.564E-2</v>
      </c>
      <c r="V46" s="28">
        <v>2.564E-2</v>
      </c>
    </row>
    <row r="47" spans="1:22" x14ac:dyDescent="0.25">
      <c r="A47" s="18">
        <v>32</v>
      </c>
      <c r="B47" s="19">
        <f t="shared" si="5"/>
        <v>31</v>
      </c>
      <c r="C47" s="111">
        <f t="shared" si="0"/>
        <v>0</v>
      </c>
      <c r="D47" s="112">
        <f t="shared" si="1"/>
        <v>0</v>
      </c>
      <c r="E47" s="113">
        <f t="shared" si="2"/>
        <v>0</v>
      </c>
      <c r="F47" s="29"/>
      <c r="G47" s="21" t="str">
        <f t="shared" si="3"/>
        <v>No Month</v>
      </c>
      <c r="H47" s="22"/>
      <c r="I47" s="18">
        <v>32</v>
      </c>
      <c r="J47" s="37">
        <f t="shared" si="4"/>
        <v>31</v>
      </c>
      <c r="K47" s="26">
        <v>2.564E-2</v>
      </c>
      <c r="L47" s="27">
        <v>2.564E-2</v>
      </c>
      <c r="M47" s="27">
        <v>2.564E-2</v>
      </c>
      <c r="N47" s="27">
        <v>2.564E-2</v>
      </c>
      <c r="O47" s="27">
        <v>2.564E-2</v>
      </c>
      <c r="P47" s="27">
        <v>2.564E-2</v>
      </c>
      <c r="Q47" s="27">
        <v>2.564E-2</v>
      </c>
      <c r="R47" s="27">
        <v>2.564E-2</v>
      </c>
      <c r="S47" s="27">
        <v>2.564E-2</v>
      </c>
      <c r="T47" s="27">
        <v>2.564E-2</v>
      </c>
      <c r="U47" s="27">
        <v>2.564E-2</v>
      </c>
      <c r="V47" s="28">
        <v>2.564E-2</v>
      </c>
    </row>
    <row r="48" spans="1:22" x14ac:dyDescent="0.25">
      <c r="A48" s="18">
        <v>33</v>
      </c>
      <c r="B48" s="19">
        <f t="shared" si="5"/>
        <v>32</v>
      </c>
      <c r="C48" s="111">
        <f t="shared" si="0"/>
        <v>0</v>
      </c>
      <c r="D48" s="112">
        <f t="shared" si="1"/>
        <v>0</v>
      </c>
      <c r="E48" s="113">
        <f t="shared" si="2"/>
        <v>0</v>
      </c>
      <c r="F48" s="29"/>
      <c r="G48" s="21" t="str">
        <f t="shared" si="3"/>
        <v>No Month</v>
      </c>
      <c r="H48" s="22"/>
      <c r="I48" s="18">
        <v>33</v>
      </c>
      <c r="J48" s="37">
        <f t="shared" si="4"/>
        <v>32</v>
      </c>
      <c r="K48" s="26">
        <v>2.564E-2</v>
      </c>
      <c r="L48" s="27">
        <v>2.564E-2</v>
      </c>
      <c r="M48" s="27">
        <v>2.564E-2</v>
      </c>
      <c r="N48" s="27">
        <v>2.564E-2</v>
      </c>
      <c r="O48" s="27">
        <v>2.564E-2</v>
      </c>
      <c r="P48" s="27">
        <v>2.564E-2</v>
      </c>
      <c r="Q48" s="27">
        <v>2.564E-2</v>
      </c>
      <c r="R48" s="27">
        <v>2.564E-2</v>
      </c>
      <c r="S48" s="27">
        <v>2.564E-2</v>
      </c>
      <c r="T48" s="27">
        <v>2.564E-2</v>
      </c>
      <c r="U48" s="27">
        <v>2.564E-2</v>
      </c>
      <c r="V48" s="28">
        <v>2.564E-2</v>
      </c>
    </row>
    <row r="49" spans="1:22" x14ac:dyDescent="0.25">
      <c r="A49" s="18">
        <v>34</v>
      </c>
      <c r="B49" s="19">
        <f t="shared" si="5"/>
        <v>33</v>
      </c>
      <c r="C49" s="111">
        <f t="shared" si="0"/>
        <v>0</v>
      </c>
      <c r="D49" s="112">
        <f t="shared" si="1"/>
        <v>0</v>
      </c>
      <c r="E49" s="113">
        <f t="shared" si="2"/>
        <v>0</v>
      </c>
      <c r="F49" s="29"/>
      <c r="G49" s="21" t="str">
        <f t="shared" si="3"/>
        <v>No Month</v>
      </c>
      <c r="H49" s="22"/>
      <c r="I49" s="18">
        <v>34</v>
      </c>
      <c r="J49" s="37">
        <f t="shared" si="4"/>
        <v>33</v>
      </c>
      <c r="K49" s="26">
        <v>2.564E-2</v>
      </c>
      <c r="L49" s="27">
        <v>2.564E-2</v>
      </c>
      <c r="M49" s="27">
        <v>2.564E-2</v>
      </c>
      <c r="N49" s="27">
        <v>2.564E-2</v>
      </c>
      <c r="O49" s="27">
        <v>2.564E-2</v>
      </c>
      <c r="P49" s="27">
        <v>2.564E-2</v>
      </c>
      <c r="Q49" s="27">
        <v>2.564E-2</v>
      </c>
      <c r="R49" s="27">
        <v>2.564E-2</v>
      </c>
      <c r="S49" s="27">
        <v>2.564E-2</v>
      </c>
      <c r="T49" s="27">
        <v>2.564E-2</v>
      </c>
      <c r="U49" s="27">
        <v>2.564E-2</v>
      </c>
      <c r="V49" s="28">
        <v>2.564E-2</v>
      </c>
    </row>
    <row r="50" spans="1:22" x14ac:dyDescent="0.25">
      <c r="A50" s="18">
        <v>35</v>
      </c>
      <c r="B50" s="19">
        <f t="shared" si="5"/>
        <v>34</v>
      </c>
      <c r="C50" s="111">
        <f t="shared" si="0"/>
        <v>0</v>
      </c>
      <c r="D50" s="112">
        <f t="shared" si="1"/>
        <v>0</v>
      </c>
      <c r="E50" s="113">
        <f t="shared" si="2"/>
        <v>0</v>
      </c>
      <c r="F50" s="29"/>
      <c r="G50" s="21" t="str">
        <f t="shared" si="3"/>
        <v>No Month</v>
      </c>
      <c r="H50" s="22"/>
      <c r="I50" s="18">
        <v>35</v>
      </c>
      <c r="J50" s="37">
        <f t="shared" si="4"/>
        <v>34</v>
      </c>
      <c r="K50" s="26">
        <v>2.564E-2</v>
      </c>
      <c r="L50" s="27">
        <v>2.564E-2</v>
      </c>
      <c r="M50" s="27">
        <v>2.564E-2</v>
      </c>
      <c r="N50" s="27">
        <v>2.564E-2</v>
      </c>
      <c r="O50" s="27">
        <v>2.564E-2</v>
      </c>
      <c r="P50" s="27">
        <v>2.564E-2</v>
      </c>
      <c r="Q50" s="27">
        <v>2.564E-2</v>
      </c>
      <c r="R50" s="27">
        <v>2.564E-2</v>
      </c>
      <c r="S50" s="27">
        <v>2.564E-2</v>
      </c>
      <c r="T50" s="27">
        <v>2.564E-2</v>
      </c>
      <c r="U50" s="27">
        <v>2.564E-2</v>
      </c>
      <c r="V50" s="28">
        <v>2.564E-2</v>
      </c>
    </row>
    <row r="51" spans="1:22" x14ac:dyDescent="0.25">
      <c r="A51" s="18">
        <v>36</v>
      </c>
      <c r="B51" s="19">
        <f t="shared" si="5"/>
        <v>35</v>
      </c>
      <c r="C51" s="111">
        <f t="shared" si="0"/>
        <v>0</v>
      </c>
      <c r="D51" s="112">
        <f t="shared" si="1"/>
        <v>0</v>
      </c>
      <c r="E51" s="113">
        <f t="shared" si="2"/>
        <v>0</v>
      </c>
      <c r="F51" s="29"/>
      <c r="G51" s="21" t="str">
        <f t="shared" si="3"/>
        <v>No Month</v>
      </c>
      <c r="H51" s="22"/>
      <c r="I51" s="18">
        <v>36</v>
      </c>
      <c r="J51" s="37">
        <f t="shared" si="4"/>
        <v>35</v>
      </c>
      <c r="K51" s="26">
        <v>2.564E-2</v>
      </c>
      <c r="L51" s="27">
        <v>2.564E-2</v>
      </c>
      <c r="M51" s="27">
        <v>2.564E-2</v>
      </c>
      <c r="N51" s="27">
        <v>2.564E-2</v>
      </c>
      <c r="O51" s="27">
        <v>2.564E-2</v>
      </c>
      <c r="P51" s="27">
        <v>2.564E-2</v>
      </c>
      <c r="Q51" s="27">
        <v>2.564E-2</v>
      </c>
      <c r="R51" s="27">
        <v>2.564E-2</v>
      </c>
      <c r="S51" s="27">
        <v>2.564E-2</v>
      </c>
      <c r="T51" s="27">
        <v>2.564E-2</v>
      </c>
      <c r="U51" s="27">
        <v>2.564E-2</v>
      </c>
      <c r="V51" s="28">
        <v>2.564E-2</v>
      </c>
    </row>
    <row r="52" spans="1:22" x14ac:dyDescent="0.25">
      <c r="A52" s="18">
        <v>37</v>
      </c>
      <c r="B52" s="19">
        <f t="shared" si="5"/>
        <v>36</v>
      </c>
      <c r="C52" s="111">
        <f t="shared" si="0"/>
        <v>0</v>
      </c>
      <c r="D52" s="112">
        <f t="shared" si="1"/>
        <v>0</v>
      </c>
      <c r="E52" s="113">
        <f t="shared" si="2"/>
        <v>0</v>
      </c>
      <c r="F52" s="29"/>
      <c r="G52" s="21" t="str">
        <f t="shared" si="3"/>
        <v>No Month</v>
      </c>
      <c r="H52" s="22"/>
      <c r="I52" s="18">
        <v>37</v>
      </c>
      <c r="J52" s="37">
        <f t="shared" si="4"/>
        <v>36</v>
      </c>
      <c r="K52" s="26">
        <v>2.564E-2</v>
      </c>
      <c r="L52" s="27">
        <v>2.564E-2</v>
      </c>
      <c r="M52" s="27">
        <v>2.564E-2</v>
      </c>
      <c r="N52" s="27">
        <v>2.564E-2</v>
      </c>
      <c r="O52" s="27">
        <v>2.564E-2</v>
      </c>
      <c r="P52" s="27">
        <v>2.564E-2</v>
      </c>
      <c r="Q52" s="27">
        <v>2.564E-2</v>
      </c>
      <c r="R52" s="27">
        <v>2.564E-2</v>
      </c>
      <c r="S52" s="27">
        <v>2.564E-2</v>
      </c>
      <c r="T52" s="27">
        <v>2.564E-2</v>
      </c>
      <c r="U52" s="27">
        <v>2.564E-2</v>
      </c>
      <c r="V52" s="28">
        <v>2.564E-2</v>
      </c>
    </row>
    <row r="53" spans="1:22" x14ac:dyDescent="0.25">
      <c r="A53" s="18">
        <v>38</v>
      </c>
      <c r="B53" s="19">
        <f t="shared" si="5"/>
        <v>37</v>
      </c>
      <c r="C53" s="111">
        <f t="shared" si="0"/>
        <v>0</v>
      </c>
      <c r="D53" s="112">
        <f t="shared" si="1"/>
        <v>0</v>
      </c>
      <c r="E53" s="113">
        <f t="shared" si="2"/>
        <v>0</v>
      </c>
      <c r="F53" s="29"/>
      <c r="G53" s="21" t="str">
        <f t="shared" si="3"/>
        <v>No Month</v>
      </c>
      <c r="H53" s="22"/>
      <c r="I53" s="18">
        <v>38</v>
      </c>
      <c r="J53" s="37">
        <f t="shared" si="4"/>
        <v>37</v>
      </c>
      <c r="K53" s="26">
        <v>2.564E-2</v>
      </c>
      <c r="L53" s="27">
        <v>2.564E-2</v>
      </c>
      <c r="M53" s="27">
        <v>2.564E-2</v>
      </c>
      <c r="N53" s="27">
        <v>2.564E-2</v>
      </c>
      <c r="O53" s="27">
        <v>2.564E-2</v>
      </c>
      <c r="P53" s="27">
        <v>2.564E-2</v>
      </c>
      <c r="Q53" s="27">
        <v>2.564E-2</v>
      </c>
      <c r="R53" s="27">
        <v>2.564E-2</v>
      </c>
      <c r="S53" s="27">
        <v>2.564E-2</v>
      </c>
      <c r="T53" s="27">
        <v>2.564E-2</v>
      </c>
      <c r="U53" s="27">
        <v>2.564E-2</v>
      </c>
      <c r="V53" s="28">
        <v>2.564E-2</v>
      </c>
    </row>
    <row r="54" spans="1:22" x14ac:dyDescent="0.25">
      <c r="A54" s="18">
        <v>39</v>
      </c>
      <c r="B54" s="19">
        <f t="shared" si="5"/>
        <v>38</v>
      </c>
      <c r="C54" s="111">
        <f t="shared" si="0"/>
        <v>0</v>
      </c>
      <c r="D54" s="112">
        <f t="shared" si="1"/>
        <v>0</v>
      </c>
      <c r="E54" s="113">
        <f t="shared" si="2"/>
        <v>0</v>
      </c>
      <c r="F54" s="29"/>
      <c r="G54" s="21" t="str">
        <f t="shared" si="3"/>
        <v>No Month</v>
      </c>
      <c r="H54" s="22"/>
      <c r="I54" s="18">
        <v>39</v>
      </c>
      <c r="J54" s="37">
        <f t="shared" si="4"/>
        <v>38</v>
      </c>
      <c r="K54" s="26">
        <v>2.564E-2</v>
      </c>
      <c r="L54" s="27">
        <v>2.564E-2</v>
      </c>
      <c r="M54" s="27">
        <v>2.564E-2</v>
      </c>
      <c r="N54" s="27">
        <v>2.564E-2</v>
      </c>
      <c r="O54" s="27">
        <v>2.564E-2</v>
      </c>
      <c r="P54" s="27">
        <v>2.564E-2</v>
      </c>
      <c r="Q54" s="27">
        <v>2.564E-2</v>
      </c>
      <c r="R54" s="27">
        <v>2.564E-2</v>
      </c>
      <c r="S54" s="27">
        <v>2.564E-2</v>
      </c>
      <c r="T54" s="27">
        <v>2.564E-2</v>
      </c>
      <c r="U54" s="27">
        <v>2.564E-2</v>
      </c>
      <c r="V54" s="28">
        <v>2.564E-2</v>
      </c>
    </row>
    <row r="55" spans="1:22" ht="15.6" thickBot="1" x14ac:dyDescent="0.3">
      <c r="A55" s="30">
        <v>40</v>
      </c>
      <c r="B55" s="31">
        <f t="shared" si="5"/>
        <v>39</v>
      </c>
      <c r="C55" s="111">
        <f t="shared" si="0"/>
        <v>0</v>
      </c>
      <c r="D55" s="114">
        <f t="shared" si="1"/>
        <v>0</v>
      </c>
      <c r="E55" s="115">
        <f t="shared" si="2"/>
        <v>0</v>
      </c>
      <c r="F55" s="29"/>
      <c r="G55" s="32" t="str">
        <f t="shared" si="3"/>
        <v>No Month</v>
      </c>
      <c r="H55" s="22"/>
      <c r="I55" s="30">
        <v>40</v>
      </c>
      <c r="J55" s="38">
        <f t="shared" si="4"/>
        <v>39</v>
      </c>
      <c r="K55" s="33">
        <v>1.07E-3</v>
      </c>
      <c r="L55" s="34">
        <v>3.2100000000000002E-3</v>
      </c>
      <c r="M55" s="34">
        <v>5.3500000000000006E-3</v>
      </c>
      <c r="N55" s="34">
        <v>7.4900000000000001E-3</v>
      </c>
      <c r="O55" s="34">
        <v>9.6299999999999997E-3</v>
      </c>
      <c r="P55" s="34">
        <v>1.1770000000000001E-2</v>
      </c>
      <c r="Q55" s="34">
        <v>1.391E-2</v>
      </c>
      <c r="R55" s="34">
        <v>1.6049999999999998E-2</v>
      </c>
      <c r="S55" s="34">
        <v>1.8189999999999998E-2</v>
      </c>
      <c r="T55" s="34">
        <v>2.0330000000000001E-2</v>
      </c>
      <c r="U55" s="34">
        <v>2.247E-2</v>
      </c>
      <c r="V55" s="35">
        <v>2.461E-2</v>
      </c>
    </row>
    <row r="56" spans="1:22" x14ac:dyDescent="0.25">
      <c r="I56" s="138"/>
      <c r="J56" s="138"/>
      <c r="K56" s="138"/>
      <c r="L56" s="138"/>
      <c r="M56" s="138"/>
      <c r="N56" s="138"/>
      <c r="O56" s="138"/>
      <c r="P56" s="138"/>
      <c r="Q56" s="139"/>
      <c r="R56" s="138"/>
    </row>
    <row r="103" spans="3:3" x14ac:dyDescent="0.25">
      <c r="C103" s="140" t="s">
        <v>265</v>
      </c>
    </row>
    <row r="104" spans="3:3" x14ac:dyDescent="0.25">
      <c r="C104" s="140"/>
    </row>
    <row r="105" spans="3:3" x14ac:dyDescent="0.25">
      <c r="C105" s="140">
        <v>1</v>
      </c>
    </row>
    <row r="106" spans="3:3" x14ac:dyDescent="0.25">
      <c r="C106" s="140">
        <v>2</v>
      </c>
    </row>
    <row r="107" spans="3:3" x14ac:dyDescent="0.25">
      <c r="C107" s="140">
        <v>3</v>
      </c>
    </row>
    <row r="108" spans="3:3" x14ac:dyDescent="0.25">
      <c r="C108" s="140">
        <v>4</v>
      </c>
    </row>
    <row r="109" spans="3:3" x14ac:dyDescent="0.25">
      <c r="C109" s="140">
        <v>5</v>
      </c>
    </row>
    <row r="110" spans="3:3" x14ac:dyDescent="0.25">
      <c r="C110" s="140">
        <v>6</v>
      </c>
    </row>
    <row r="111" spans="3:3" x14ac:dyDescent="0.25">
      <c r="C111" s="140">
        <v>7</v>
      </c>
    </row>
    <row r="112" spans="3:3" x14ac:dyDescent="0.25">
      <c r="C112" s="140">
        <v>8</v>
      </c>
    </row>
    <row r="113" spans="3:3" x14ac:dyDescent="0.25">
      <c r="C113" s="140">
        <v>9</v>
      </c>
    </row>
    <row r="114" spans="3:3" x14ac:dyDescent="0.25">
      <c r="C114" s="140">
        <v>10</v>
      </c>
    </row>
    <row r="115" spans="3:3" x14ac:dyDescent="0.25">
      <c r="C115" s="140">
        <v>11</v>
      </c>
    </row>
    <row r="116" spans="3:3" x14ac:dyDescent="0.25">
      <c r="C116" s="140">
        <v>12</v>
      </c>
    </row>
  </sheetData>
  <sheetProtection algorithmName="SHA-512" hashValue="NJuFtipDfJ0LzyuJBUW/UeoGuI4uGOq2jxrvKj3DVZno3f1AzXNR89ZsDuGyNHwMUUh6X8EpKqtEF/XrdkHCHg==" saltValue="kI9ILLjWvWoEued57ncrgw==" spinCount="100000" sheet="1" objects="1" scenarios="1" formatCells="0"/>
  <mergeCells count="23">
    <mergeCell ref="A1:N1"/>
    <mergeCell ref="A2:N2"/>
    <mergeCell ref="A3:R3"/>
    <mergeCell ref="B5:D5"/>
    <mergeCell ref="B6:D6"/>
    <mergeCell ref="B4:D4"/>
    <mergeCell ref="E4:K4"/>
    <mergeCell ref="E5:K5"/>
    <mergeCell ref="E6:K6"/>
    <mergeCell ref="B7:C7"/>
    <mergeCell ref="D7:K7"/>
    <mergeCell ref="D10:K10"/>
    <mergeCell ref="A14:C14"/>
    <mergeCell ref="D12:K12"/>
    <mergeCell ref="D13:K13"/>
    <mergeCell ref="A11:A13"/>
    <mergeCell ref="B11:K11"/>
    <mergeCell ref="I14:V14"/>
    <mergeCell ref="A8:A10"/>
    <mergeCell ref="D8:K8"/>
    <mergeCell ref="D9:K9"/>
    <mergeCell ref="L9:M9"/>
    <mergeCell ref="N9:V9"/>
  </mergeCells>
  <conditionalFormatting sqref="C8:C9">
    <cfRule type="containsBlanks" dxfId="61" priority="4">
      <formula>LEN(TRIM(C8))=0</formula>
    </cfRule>
  </conditionalFormatting>
  <conditionalFormatting sqref="C12:C13">
    <cfRule type="containsBlanks" dxfId="60" priority="5">
      <formula>LEN(TRIM(C12))=0</formula>
    </cfRule>
  </conditionalFormatting>
  <dataValidations count="1">
    <dataValidation type="list" showInputMessage="1" showErrorMessage="1" sqref="C13" xr:uid="{AF26562A-B935-4CA1-9FD4-28FC9066EE08}">
      <formula1>$C$104:$C$116</formula1>
    </dataValidation>
  </dataValidations>
  <printOptions horizontalCentered="1"/>
  <pageMargins left="0.25" right="0.25" top="0.25" bottom="0.25" header="0.3" footer="0.3"/>
  <pageSetup scale="47" orientation="landscape" r:id="rId1"/>
  <customProperties>
    <customPr name="EpmWorksheetKeyString_GUID" r:id="rId2"/>
  </customProperties>
  <ignoredErrors>
    <ignoredError sqref="D40:E49"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60D98-D598-4987-9099-A84304123A2D}">
  <sheetPr codeName="Sheet3">
    <pageSetUpPr fitToPage="1"/>
  </sheetPr>
  <dimension ref="A1:M44"/>
  <sheetViews>
    <sheetView topLeftCell="A2" zoomScale="70" zoomScaleNormal="70" workbookViewId="0">
      <selection activeCell="F5" sqref="F5:H5"/>
    </sheetView>
  </sheetViews>
  <sheetFormatPr defaultColWidth="9.33203125" defaultRowHeight="15" x14ac:dyDescent="0.25"/>
  <cols>
    <col min="1" max="1" width="23.6640625" style="41" customWidth="1"/>
    <col min="2" max="2" width="16.6640625" style="41" bestFit="1" customWidth="1"/>
    <col min="3" max="3" width="20.6640625" style="41" customWidth="1"/>
    <col min="4" max="4" width="23.5546875" style="41" bestFit="1" customWidth="1"/>
    <col min="5" max="5" width="22.6640625" style="41" bestFit="1" customWidth="1"/>
    <col min="6" max="6" width="19.44140625" style="41" bestFit="1" customWidth="1"/>
    <col min="7" max="7" width="13.6640625" style="41" customWidth="1"/>
    <col min="8" max="8" width="20.6640625" style="41" customWidth="1"/>
    <col min="9" max="9" width="1.6640625" style="41" customWidth="1"/>
    <col min="10" max="16384" width="9.33203125" style="41"/>
  </cols>
  <sheetData>
    <row r="1" spans="1:13" ht="15.75" customHeight="1" x14ac:dyDescent="0.3">
      <c r="A1" s="367" t="s">
        <v>257</v>
      </c>
      <c r="B1" s="368"/>
      <c r="C1" s="368"/>
      <c r="D1" s="368"/>
      <c r="E1" s="368"/>
      <c r="F1" s="368"/>
      <c r="G1" s="368"/>
      <c r="H1" s="369"/>
      <c r="I1" s="40"/>
    </row>
    <row r="2" spans="1:13" ht="232.95" customHeight="1" x14ac:dyDescent="0.3">
      <c r="A2" s="341" t="s">
        <v>260</v>
      </c>
      <c r="B2" s="342"/>
      <c r="C2" s="342"/>
      <c r="D2" s="342"/>
      <c r="E2" s="342"/>
      <c r="F2" s="342"/>
      <c r="G2" s="342"/>
      <c r="H2" s="343"/>
      <c r="I2" s="40"/>
    </row>
    <row r="3" spans="1:13" ht="18" customHeight="1" x14ac:dyDescent="0.3">
      <c r="A3" s="373" t="s">
        <v>253</v>
      </c>
      <c r="B3" s="373"/>
      <c r="C3" s="365">
        <f>'Consolidated Summary'!B3</f>
        <v>0</v>
      </c>
      <c r="D3" s="366"/>
      <c r="E3" s="366"/>
      <c r="F3" s="370" t="s">
        <v>160</v>
      </c>
      <c r="G3" s="371"/>
      <c r="H3" s="371"/>
      <c r="I3" s="40"/>
    </row>
    <row r="4" spans="1:13" ht="15" customHeight="1" x14ac:dyDescent="0.3">
      <c r="A4" s="374" t="s">
        <v>27</v>
      </c>
      <c r="B4" s="374"/>
      <c r="C4" s="375">
        <f>'Consolidated Summary'!B4</f>
        <v>0</v>
      </c>
      <c r="D4" s="375"/>
      <c r="E4" s="375"/>
      <c r="F4" s="370" t="s">
        <v>160</v>
      </c>
      <c r="G4" s="371"/>
      <c r="H4" s="371"/>
      <c r="I4" s="40"/>
    </row>
    <row r="5" spans="1:13" ht="15" customHeight="1" x14ac:dyDescent="0.3">
      <c r="A5" s="374" t="s">
        <v>28</v>
      </c>
      <c r="B5" s="374"/>
      <c r="C5" s="376">
        <f>'Consolidated Summary'!B5</f>
        <v>0</v>
      </c>
      <c r="D5" s="376"/>
      <c r="E5" s="376"/>
      <c r="F5" s="370" t="s">
        <v>160</v>
      </c>
      <c r="G5" s="371"/>
      <c r="H5" s="371"/>
      <c r="I5" s="40"/>
    </row>
    <row r="6" spans="1:13" ht="15.6" x14ac:dyDescent="0.3">
      <c r="A6" s="44" t="s">
        <v>81</v>
      </c>
      <c r="B6" s="258"/>
      <c r="C6" s="372" t="s">
        <v>124</v>
      </c>
      <c r="D6" s="361"/>
      <c r="E6" s="361"/>
      <c r="F6" s="361"/>
      <c r="G6" s="361"/>
      <c r="H6" s="362"/>
      <c r="I6" s="48"/>
    </row>
    <row r="7" spans="1:13" ht="31.2" x14ac:dyDescent="0.3">
      <c r="A7" s="44" t="s">
        <v>118</v>
      </c>
      <c r="B7" s="95"/>
      <c r="C7" s="372" t="s">
        <v>125</v>
      </c>
      <c r="D7" s="361"/>
      <c r="E7" s="361"/>
      <c r="F7" s="361"/>
      <c r="G7" s="361"/>
      <c r="H7" s="362"/>
      <c r="I7" s="48"/>
    </row>
    <row r="8" spans="1:13" ht="15.6" x14ac:dyDescent="0.3">
      <c r="A8" s="46" t="s">
        <v>120</v>
      </c>
      <c r="B8" s="95"/>
      <c r="C8" s="372" t="s">
        <v>126</v>
      </c>
      <c r="D8" s="361"/>
      <c r="E8" s="361"/>
      <c r="F8" s="361"/>
      <c r="G8" s="361"/>
      <c r="H8" s="362"/>
      <c r="I8" s="40"/>
    </row>
    <row r="9" spans="1:13" ht="31.2" x14ac:dyDescent="0.3">
      <c r="A9" s="44" t="s">
        <v>119</v>
      </c>
      <c r="B9" s="95">
        <f>YEAR('Consolidated Summary'!B7)</f>
        <v>1900</v>
      </c>
      <c r="C9" s="341" t="s">
        <v>235</v>
      </c>
      <c r="D9" s="377"/>
      <c r="E9" s="377"/>
      <c r="F9" s="377"/>
      <c r="G9" s="377"/>
      <c r="H9" s="378"/>
      <c r="I9" s="48"/>
    </row>
    <row r="10" spans="1:13" ht="46.8" x14ac:dyDescent="0.3">
      <c r="A10" s="44" t="s">
        <v>132</v>
      </c>
      <c r="B10" s="101"/>
      <c r="C10" s="341" t="s">
        <v>169</v>
      </c>
      <c r="D10" s="377"/>
      <c r="E10" s="377"/>
      <c r="F10" s="377"/>
      <c r="G10" s="377"/>
      <c r="H10" s="378"/>
      <c r="I10" s="48"/>
    </row>
    <row r="11" spans="1:13" ht="31.2" x14ac:dyDescent="0.3">
      <c r="A11" s="44" t="s">
        <v>121</v>
      </c>
      <c r="B11" s="101"/>
      <c r="C11" s="372" t="s">
        <v>127</v>
      </c>
      <c r="D11" s="361"/>
      <c r="E11" s="361"/>
      <c r="F11" s="361"/>
      <c r="G11" s="361"/>
      <c r="H11" s="362"/>
      <c r="I11" s="48"/>
    </row>
    <row r="12" spans="1:13" ht="31.5" customHeight="1" x14ac:dyDescent="0.3">
      <c r="A12" s="44" t="s">
        <v>129</v>
      </c>
      <c r="B12" s="116">
        <f>B10-B11</f>
        <v>0</v>
      </c>
      <c r="C12" s="341" t="s">
        <v>170</v>
      </c>
      <c r="D12" s="377"/>
      <c r="E12" s="377"/>
      <c r="F12" s="377"/>
      <c r="G12" s="377"/>
      <c r="H12" s="378"/>
      <c r="I12" s="48"/>
    </row>
    <row r="13" spans="1:13" s="5" customFormat="1" ht="46.8" x14ac:dyDescent="0.3">
      <c r="A13" s="44" t="s">
        <v>117</v>
      </c>
      <c r="B13" s="46" t="s">
        <v>3</v>
      </c>
      <c r="C13" s="51" t="s">
        <v>82</v>
      </c>
      <c r="D13" s="52" t="s">
        <v>306</v>
      </c>
      <c r="E13" s="259" t="s">
        <v>83</v>
      </c>
      <c r="F13" s="44" t="s">
        <v>128</v>
      </c>
      <c r="G13" s="44" t="s">
        <v>122</v>
      </c>
      <c r="H13" s="44" t="s">
        <v>123</v>
      </c>
      <c r="I13" s="49"/>
      <c r="M13" s="64"/>
    </row>
    <row r="14" spans="1:13" x14ac:dyDescent="0.25">
      <c r="A14" s="42">
        <v>1</v>
      </c>
      <c r="B14" s="47">
        <f>B7</f>
        <v>0</v>
      </c>
      <c r="C14" s="117">
        <f>IFERROR(IF(B14="End of Loan",0,(PMT($B$6,$B$8,-$B$12,0))),0)</f>
        <v>0</v>
      </c>
      <c r="D14" s="117">
        <f>IF(C14=0,0,C14-E14)</f>
        <v>0</v>
      </c>
      <c r="E14" s="117">
        <f>ROUND(B12*$B$6,2)</f>
        <v>0</v>
      </c>
      <c r="F14" s="102">
        <f>B12-H14</f>
        <v>0</v>
      </c>
      <c r="G14" s="42" t="s">
        <v>84</v>
      </c>
      <c r="H14" s="117">
        <f>C14-E14</f>
        <v>0</v>
      </c>
      <c r="I14" s="50"/>
    </row>
    <row r="15" spans="1:13" x14ac:dyDescent="0.25">
      <c r="A15" s="42">
        <v>2</v>
      </c>
      <c r="B15" s="47" t="str">
        <f>IF(A15&gt;$B$8, "End of Loan", B14+1)</f>
        <v>End of Loan</v>
      </c>
      <c r="C15" s="117">
        <f>IF(B15="End of Loan",0,(PMT($B$6,$B$8,-$B$12,0)))</f>
        <v>0</v>
      </c>
      <c r="D15" s="117">
        <f t="shared" ref="D15:D43" si="0">IF(C15=0,0,C15-E15)</f>
        <v>0</v>
      </c>
      <c r="E15" s="117">
        <f>ROUND(F14*$B$6,2)</f>
        <v>0</v>
      </c>
      <c r="F15" s="102">
        <f>F14-D15</f>
        <v>0</v>
      </c>
      <c r="G15" s="42" t="s">
        <v>85</v>
      </c>
      <c r="H15" s="117">
        <f>IF(C15=0,0,H14+D15)</f>
        <v>0</v>
      </c>
      <c r="I15" s="50"/>
    </row>
    <row r="16" spans="1:13" x14ac:dyDescent="0.25">
      <c r="A16" s="42">
        <v>3</v>
      </c>
      <c r="B16" s="47" t="str">
        <f t="shared" ref="B16:B43" si="1">IF(A16&gt;$B$8, "End of Loan", B15+1)</f>
        <v>End of Loan</v>
      </c>
      <c r="C16" s="117">
        <f t="shared" ref="C16:C43" si="2">IF(B16="End of Loan",0,(PMT($B$6,$B$8,-$B$12,0)))</f>
        <v>0</v>
      </c>
      <c r="D16" s="117">
        <f t="shared" si="0"/>
        <v>0</v>
      </c>
      <c r="E16" s="117">
        <f t="shared" ref="E16:E43" si="3">ROUND(F15*$B$6,2)</f>
        <v>0</v>
      </c>
      <c r="F16" s="102">
        <f t="shared" ref="F16:F43" si="4">F15-D16</f>
        <v>0</v>
      </c>
      <c r="G16" s="42" t="s">
        <v>86</v>
      </c>
      <c r="H16" s="117">
        <f t="shared" ref="H16:H43" si="5">IF(C16=0,0,H15+D16)</f>
        <v>0</v>
      </c>
      <c r="I16" s="50"/>
    </row>
    <row r="17" spans="1:9" x14ac:dyDescent="0.25">
      <c r="A17" s="42">
        <v>4</v>
      </c>
      <c r="B17" s="47" t="str">
        <f t="shared" si="1"/>
        <v>End of Loan</v>
      </c>
      <c r="C17" s="117">
        <f t="shared" si="2"/>
        <v>0</v>
      </c>
      <c r="D17" s="117">
        <f t="shared" si="0"/>
        <v>0</v>
      </c>
      <c r="E17" s="117">
        <f t="shared" si="3"/>
        <v>0</v>
      </c>
      <c r="F17" s="102">
        <f t="shared" si="4"/>
        <v>0</v>
      </c>
      <c r="G17" s="42" t="s">
        <v>87</v>
      </c>
      <c r="H17" s="117">
        <f t="shared" si="5"/>
        <v>0</v>
      </c>
      <c r="I17" s="50"/>
    </row>
    <row r="18" spans="1:9" x14ac:dyDescent="0.25">
      <c r="A18" s="42">
        <v>5</v>
      </c>
      <c r="B18" s="47" t="str">
        <f t="shared" si="1"/>
        <v>End of Loan</v>
      </c>
      <c r="C18" s="117">
        <f t="shared" si="2"/>
        <v>0</v>
      </c>
      <c r="D18" s="117">
        <f t="shared" si="0"/>
        <v>0</v>
      </c>
      <c r="E18" s="117">
        <f t="shared" si="3"/>
        <v>0</v>
      </c>
      <c r="F18" s="102">
        <f t="shared" si="4"/>
        <v>0</v>
      </c>
      <c r="G18" s="42" t="s">
        <v>88</v>
      </c>
      <c r="H18" s="117">
        <f t="shared" si="5"/>
        <v>0</v>
      </c>
      <c r="I18" s="50"/>
    </row>
    <row r="19" spans="1:9" x14ac:dyDescent="0.25">
      <c r="A19" s="42">
        <v>6</v>
      </c>
      <c r="B19" s="47" t="str">
        <f t="shared" si="1"/>
        <v>End of Loan</v>
      </c>
      <c r="C19" s="117">
        <f t="shared" si="2"/>
        <v>0</v>
      </c>
      <c r="D19" s="117">
        <f t="shared" si="0"/>
        <v>0</v>
      </c>
      <c r="E19" s="117">
        <f t="shared" si="3"/>
        <v>0</v>
      </c>
      <c r="F19" s="102">
        <f t="shared" si="4"/>
        <v>0</v>
      </c>
      <c r="G19" s="42" t="s">
        <v>89</v>
      </c>
      <c r="H19" s="117">
        <f t="shared" si="5"/>
        <v>0</v>
      </c>
      <c r="I19" s="50"/>
    </row>
    <row r="20" spans="1:9" x14ac:dyDescent="0.25">
      <c r="A20" s="42">
        <v>7</v>
      </c>
      <c r="B20" s="47" t="str">
        <f t="shared" si="1"/>
        <v>End of Loan</v>
      </c>
      <c r="C20" s="117">
        <f t="shared" si="2"/>
        <v>0</v>
      </c>
      <c r="D20" s="117">
        <f t="shared" si="0"/>
        <v>0</v>
      </c>
      <c r="E20" s="117">
        <f t="shared" si="3"/>
        <v>0</v>
      </c>
      <c r="F20" s="102">
        <f t="shared" si="4"/>
        <v>0</v>
      </c>
      <c r="G20" s="42" t="s">
        <v>90</v>
      </c>
      <c r="H20" s="117">
        <f t="shared" si="5"/>
        <v>0</v>
      </c>
      <c r="I20" s="50"/>
    </row>
    <row r="21" spans="1:9" x14ac:dyDescent="0.25">
      <c r="A21" s="42">
        <v>8</v>
      </c>
      <c r="B21" s="47" t="str">
        <f t="shared" si="1"/>
        <v>End of Loan</v>
      </c>
      <c r="C21" s="117">
        <f t="shared" si="2"/>
        <v>0</v>
      </c>
      <c r="D21" s="117">
        <f t="shared" si="0"/>
        <v>0</v>
      </c>
      <c r="E21" s="117">
        <f t="shared" si="3"/>
        <v>0</v>
      </c>
      <c r="F21" s="102">
        <f t="shared" si="4"/>
        <v>0</v>
      </c>
      <c r="G21" s="42" t="s">
        <v>153</v>
      </c>
      <c r="H21" s="117">
        <f t="shared" si="5"/>
        <v>0</v>
      </c>
      <c r="I21" s="50"/>
    </row>
    <row r="22" spans="1:9" x14ac:dyDescent="0.25">
      <c r="A22" s="42">
        <v>9</v>
      </c>
      <c r="B22" s="47" t="str">
        <f t="shared" si="1"/>
        <v>End of Loan</v>
      </c>
      <c r="C22" s="117">
        <f t="shared" si="2"/>
        <v>0</v>
      </c>
      <c r="D22" s="117">
        <f t="shared" si="0"/>
        <v>0</v>
      </c>
      <c r="E22" s="117">
        <f t="shared" si="3"/>
        <v>0</v>
      </c>
      <c r="F22" s="102">
        <f t="shared" si="4"/>
        <v>0</v>
      </c>
      <c r="G22" s="42" t="s">
        <v>91</v>
      </c>
      <c r="H22" s="117">
        <f t="shared" si="5"/>
        <v>0</v>
      </c>
      <c r="I22" s="50"/>
    </row>
    <row r="23" spans="1:9" x14ac:dyDescent="0.25">
      <c r="A23" s="42">
        <v>10</v>
      </c>
      <c r="B23" s="47" t="str">
        <f t="shared" si="1"/>
        <v>End of Loan</v>
      </c>
      <c r="C23" s="117">
        <f t="shared" si="2"/>
        <v>0</v>
      </c>
      <c r="D23" s="117">
        <f t="shared" si="0"/>
        <v>0</v>
      </c>
      <c r="E23" s="117">
        <f t="shared" si="3"/>
        <v>0</v>
      </c>
      <c r="F23" s="102">
        <f t="shared" si="4"/>
        <v>0</v>
      </c>
      <c r="G23" s="42" t="s">
        <v>154</v>
      </c>
      <c r="H23" s="117">
        <f t="shared" si="5"/>
        <v>0</v>
      </c>
      <c r="I23" s="50"/>
    </row>
    <row r="24" spans="1:9" x14ac:dyDescent="0.25">
      <c r="A24" s="42">
        <v>11</v>
      </c>
      <c r="B24" s="47" t="str">
        <f t="shared" si="1"/>
        <v>End of Loan</v>
      </c>
      <c r="C24" s="117">
        <f t="shared" si="2"/>
        <v>0</v>
      </c>
      <c r="D24" s="117">
        <f t="shared" si="0"/>
        <v>0</v>
      </c>
      <c r="E24" s="117">
        <f t="shared" si="3"/>
        <v>0</v>
      </c>
      <c r="F24" s="102">
        <f t="shared" si="4"/>
        <v>0</v>
      </c>
      <c r="G24" s="42" t="s">
        <v>92</v>
      </c>
      <c r="H24" s="117">
        <f t="shared" si="5"/>
        <v>0</v>
      </c>
      <c r="I24" s="50"/>
    </row>
    <row r="25" spans="1:9" x14ac:dyDescent="0.25">
      <c r="A25" s="42">
        <v>12</v>
      </c>
      <c r="B25" s="47" t="str">
        <f t="shared" si="1"/>
        <v>End of Loan</v>
      </c>
      <c r="C25" s="117">
        <f t="shared" si="2"/>
        <v>0</v>
      </c>
      <c r="D25" s="117">
        <f t="shared" si="0"/>
        <v>0</v>
      </c>
      <c r="E25" s="117">
        <f t="shared" si="3"/>
        <v>0</v>
      </c>
      <c r="F25" s="102">
        <f t="shared" si="4"/>
        <v>0</v>
      </c>
      <c r="G25" s="42" t="s">
        <v>93</v>
      </c>
      <c r="H25" s="117">
        <f t="shared" si="5"/>
        <v>0</v>
      </c>
      <c r="I25" s="50"/>
    </row>
    <row r="26" spans="1:9" x14ac:dyDescent="0.25">
      <c r="A26" s="42">
        <v>13</v>
      </c>
      <c r="B26" s="47" t="str">
        <f t="shared" si="1"/>
        <v>End of Loan</v>
      </c>
      <c r="C26" s="117">
        <f t="shared" si="2"/>
        <v>0</v>
      </c>
      <c r="D26" s="117">
        <f t="shared" si="0"/>
        <v>0</v>
      </c>
      <c r="E26" s="117">
        <f t="shared" si="3"/>
        <v>0</v>
      </c>
      <c r="F26" s="102">
        <f t="shared" si="4"/>
        <v>0</v>
      </c>
      <c r="G26" s="42" t="s">
        <v>94</v>
      </c>
      <c r="H26" s="117">
        <f t="shared" si="5"/>
        <v>0</v>
      </c>
      <c r="I26" s="50"/>
    </row>
    <row r="27" spans="1:9" x14ac:dyDescent="0.25">
      <c r="A27" s="42">
        <v>14</v>
      </c>
      <c r="B27" s="47" t="str">
        <f t="shared" si="1"/>
        <v>End of Loan</v>
      </c>
      <c r="C27" s="117">
        <f t="shared" si="2"/>
        <v>0</v>
      </c>
      <c r="D27" s="117">
        <f t="shared" si="0"/>
        <v>0</v>
      </c>
      <c r="E27" s="117">
        <f t="shared" si="3"/>
        <v>0</v>
      </c>
      <c r="F27" s="102">
        <f t="shared" si="4"/>
        <v>0</v>
      </c>
      <c r="G27" s="42" t="s">
        <v>95</v>
      </c>
      <c r="H27" s="117">
        <f t="shared" si="5"/>
        <v>0</v>
      </c>
      <c r="I27" s="50"/>
    </row>
    <row r="28" spans="1:9" x14ac:dyDescent="0.25">
      <c r="A28" s="42">
        <v>15</v>
      </c>
      <c r="B28" s="47" t="str">
        <f t="shared" si="1"/>
        <v>End of Loan</v>
      </c>
      <c r="C28" s="117">
        <f t="shared" si="2"/>
        <v>0</v>
      </c>
      <c r="D28" s="117">
        <f t="shared" si="0"/>
        <v>0</v>
      </c>
      <c r="E28" s="117">
        <f t="shared" si="3"/>
        <v>0</v>
      </c>
      <c r="F28" s="102">
        <f t="shared" si="4"/>
        <v>0</v>
      </c>
      <c r="G28" s="42" t="s">
        <v>96</v>
      </c>
      <c r="H28" s="117">
        <f t="shared" si="5"/>
        <v>0</v>
      </c>
      <c r="I28" s="50"/>
    </row>
    <row r="29" spans="1:9" x14ac:dyDescent="0.25">
      <c r="A29" s="42">
        <v>16</v>
      </c>
      <c r="B29" s="47" t="str">
        <f t="shared" si="1"/>
        <v>End of Loan</v>
      </c>
      <c r="C29" s="117">
        <f t="shared" si="2"/>
        <v>0</v>
      </c>
      <c r="D29" s="117">
        <f t="shared" si="0"/>
        <v>0</v>
      </c>
      <c r="E29" s="117">
        <f t="shared" si="3"/>
        <v>0</v>
      </c>
      <c r="F29" s="102">
        <f t="shared" si="4"/>
        <v>0</v>
      </c>
      <c r="G29" s="42" t="s">
        <v>97</v>
      </c>
      <c r="H29" s="117">
        <f t="shared" si="5"/>
        <v>0</v>
      </c>
      <c r="I29" s="50"/>
    </row>
    <row r="30" spans="1:9" x14ac:dyDescent="0.25">
      <c r="A30" s="42">
        <v>17</v>
      </c>
      <c r="B30" s="47" t="str">
        <f t="shared" si="1"/>
        <v>End of Loan</v>
      </c>
      <c r="C30" s="117">
        <f t="shared" si="2"/>
        <v>0</v>
      </c>
      <c r="D30" s="117">
        <f t="shared" si="0"/>
        <v>0</v>
      </c>
      <c r="E30" s="117">
        <f t="shared" si="3"/>
        <v>0</v>
      </c>
      <c r="F30" s="102">
        <f t="shared" si="4"/>
        <v>0</v>
      </c>
      <c r="G30" s="42" t="s">
        <v>98</v>
      </c>
      <c r="H30" s="117">
        <f t="shared" si="5"/>
        <v>0</v>
      </c>
      <c r="I30" s="50"/>
    </row>
    <row r="31" spans="1:9" x14ac:dyDescent="0.25">
      <c r="A31" s="42">
        <v>18</v>
      </c>
      <c r="B31" s="47" t="str">
        <f t="shared" si="1"/>
        <v>End of Loan</v>
      </c>
      <c r="C31" s="117">
        <f t="shared" si="2"/>
        <v>0</v>
      </c>
      <c r="D31" s="117">
        <f t="shared" si="0"/>
        <v>0</v>
      </c>
      <c r="E31" s="117">
        <f t="shared" si="3"/>
        <v>0</v>
      </c>
      <c r="F31" s="102">
        <f t="shared" si="4"/>
        <v>0</v>
      </c>
      <c r="G31" s="42" t="s">
        <v>155</v>
      </c>
      <c r="H31" s="117">
        <f t="shared" si="5"/>
        <v>0</v>
      </c>
      <c r="I31" s="50"/>
    </row>
    <row r="32" spans="1:9" x14ac:dyDescent="0.25">
      <c r="A32" s="42">
        <v>19</v>
      </c>
      <c r="B32" s="47" t="str">
        <f t="shared" si="1"/>
        <v>End of Loan</v>
      </c>
      <c r="C32" s="117">
        <f t="shared" si="2"/>
        <v>0</v>
      </c>
      <c r="D32" s="117">
        <f t="shared" si="0"/>
        <v>0</v>
      </c>
      <c r="E32" s="117">
        <f t="shared" si="3"/>
        <v>0</v>
      </c>
      <c r="F32" s="102">
        <f t="shared" si="4"/>
        <v>0</v>
      </c>
      <c r="G32" s="42" t="s">
        <v>156</v>
      </c>
      <c r="H32" s="117">
        <f t="shared" si="5"/>
        <v>0</v>
      </c>
      <c r="I32" s="50"/>
    </row>
    <row r="33" spans="1:9" x14ac:dyDescent="0.25">
      <c r="A33" s="42">
        <v>20</v>
      </c>
      <c r="B33" s="47" t="str">
        <f t="shared" si="1"/>
        <v>End of Loan</v>
      </c>
      <c r="C33" s="117">
        <f t="shared" si="2"/>
        <v>0</v>
      </c>
      <c r="D33" s="117">
        <f t="shared" si="0"/>
        <v>0</v>
      </c>
      <c r="E33" s="117">
        <f t="shared" si="3"/>
        <v>0</v>
      </c>
      <c r="F33" s="102">
        <f t="shared" si="4"/>
        <v>0</v>
      </c>
      <c r="G33" s="42" t="s">
        <v>99</v>
      </c>
      <c r="H33" s="117">
        <f t="shared" si="5"/>
        <v>0</v>
      </c>
      <c r="I33" s="50"/>
    </row>
    <row r="34" spans="1:9" x14ac:dyDescent="0.25">
      <c r="A34" s="42">
        <v>21</v>
      </c>
      <c r="B34" s="47" t="str">
        <f t="shared" si="1"/>
        <v>End of Loan</v>
      </c>
      <c r="C34" s="117">
        <f t="shared" si="2"/>
        <v>0</v>
      </c>
      <c r="D34" s="117">
        <f t="shared" si="0"/>
        <v>0</v>
      </c>
      <c r="E34" s="117">
        <f t="shared" si="3"/>
        <v>0</v>
      </c>
      <c r="F34" s="102">
        <f t="shared" si="4"/>
        <v>0</v>
      </c>
      <c r="G34" s="42" t="s">
        <v>100</v>
      </c>
      <c r="H34" s="117">
        <f t="shared" si="5"/>
        <v>0</v>
      </c>
      <c r="I34" s="50"/>
    </row>
    <row r="35" spans="1:9" x14ac:dyDescent="0.25">
      <c r="A35" s="42">
        <v>22</v>
      </c>
      <c r="B35" s="47" t="str">
        <f t="shared" si="1"/>
        <v>End of Loan</v>
      </c>
      <c r="C35" s="117">
        <f t="shared" si="2"/>
        <v>0</v>
      </c>
      <c r="D35" s="117">
        <f t="shared" si="0"/>
        <v>0</v>
      </c>
      <c r="E35" s="117">
        <f t="shared" si="3"/>
        <v>0</v>
      </c>
      <c r="F35" s="102">
        <f t="shared" si="4"/>
        <v>0</v>
      </c>
      <c r="G35" s="42" t="s">
        <v>101</v>
      </c>
      <c r="H35" s="117">
        <f t="shared" si="5"/>
        <v>0</v>
      </c>
      <c r="I35" s="50"/>
    </row>
    <row r="36" spans="1:9" x14ac:dyDescent="0.25">
      <c r="A36" s="42">
        <v>23</v>
      </c>
      <c r="B36" s="47" t="str">
        <f t="shared" si="1"/>
        <v>End of Loan</v>
      </c>
      <c r="C36" s="117">
        <f t="shared" si="2"/>
        <v>0</v>
      </c>
      <c r="D36" s="117">
        <f t="shared" si="0"/>
        <v>0</v>
      </c>
      <c r="E36" s="117">
        <f t="shared" si="3"/>
        <v>0</v>
      </c>
      <c r="F36" s="102">
        <f t="shared" si="4"/>
        <v>0</v>
      </c>
      <c r="G36" s="42" t="s">
        <v>102</v>
      </c>
      <c r="H36" s="117">
        <f t="shared" si="5"/>
        <v>0</v>
      </c>
      <c r="I36" s="50"/>
    </row>
    <row r="37" spans="1:9" x14ac:dyDescent="0.25">
      <c r="A37" s="42">
        <v>24</v>
      </c>
      <c r="B37" s="47" t="str">
        <f t="shared" si="1"/>
        <v>End of Loan</v>
      </c>
      <c r="C37" s="117">
        <f t="shared" si="2"/>
        <v>0</v>
      </c>
      <c r="D37" s="117">
        <f t="shared" si="0"/>
        <v>0</v>
      </c>
      <c r="E37" s="117">
        <f t="shared" si="3"/>
        <v>0</v>
      </c>
      <c r="F37" s="102">
        <f t="shared" si="4"/>
        <v>0</v>
      </c>
      <c r="G37" s="42" t="s">
        <v>103</v>
      </c>
      <c r="H37" s="117">
        <f t="shared" si="5"/>
        <v>0</v>
      </c>
      <c r="I37" s="50"/>
    </row>
    <row r="38" spans="1:9" x14ac:dyDescent="0.25">
      <c r="A38" s="42">
        <v>25</v>
      </c>
      <c r="B38" s="47" t="str">
        <f t="shared" si="1"/>
        <v>End of Loan</v>
      </c>
      <c r="C38" s="117">
        <f t="shared" si="2"/>
        <v>0</v>
      </c>
      <c r="D38" s="117">
        <f t="shared" si="0"/>
        <v>0</v>
      </c>
      <c r="E38" s="117">
        <f t="shared" si="3"/>
        <v>0</v>
      </c>
      <c r="F38" s="102">
        <f t="shared" si="4"/>
        <v>0</v>
      </c>
      <c r="G38" s="42" t="s">
        <v>104</v>
      </c>
      <c r="H38" s="117">
        <f t="shared" si="5"/>
        <v>0</v>
      </c>
      <c r="I38" s="50"/>
    </row>
    <row r="39" spans="1:9" x14ac:dyDescent="0.25">
      <c r="A39" s="42">
        <v>26</v>
      </c>
      <c r="B39" s="47" t="str">
        <f t="shared" si="1"/>
        <v>End of Loan</v>
      </c>
      <c r="C39" s="117">
        <f t="shared" si="2"/>
        <v>0</v>
      </c>
      <c r="D39" s="117">
        <f t="shared" si="0"/>
        <v>0</v>
      </c>
      <c r="E39" s="117">
        <f t="shared" si="3"/>
        <v>0</v>
      </c>
      <c r="F39" s="102">
        <f t="shared" si="4"/>
        <v>0</v>
      </c>
      <c r="G39" s="42" t="s">
        <v>105</v>
      </c>
      <c r="H39" s="117">
        <f t="shared" si="5"/>
        <v>0</v>
      </c>
      <c r="I39" s="50"/>
    </row>
    <row r="40" spans="1:9" x14ac:dyDescent="0.25">
      <c r="A40" s="42">
        <v>27</v>
      </c>
      <c r="B40" s="47" t="str">
        <f t="shared" si="1"/>
        <v>End of Loan</v>
      </c>
      <c r="C40" s="117">
        <f t="shared" si="2"/>
        <v>0</v>
      </c>
      <c r="D40" s="117">
        <f t="shared" si="0"/>
        <v>0</v>
      </c>
      <c r="E40" s="117">
        <f t="shared" si="3"/>
        <v>0</v>
      </c>
      <c r="F40" s="102">
        <f t="shared" si="4"/>
        <v>0</v>
      </c>
      <c r="G40" s="42" t="s">
        <v>106</v>
      </c>
      <c r="H40" s="117">
        <f t="shared" si="5"/>
        <v>0</v>
      </c>
      <c r="I40" s="50"/>
    </row>
    <row r="41" spans="1:9" x14ac:dyDescent="0.25">
      <c r="A41" s="42">
        <v>28</v>
      </c>
      <c r="B41" s="47" t="str">
        <f t="shared" si="1"/>
        <v>End of Loan</v>
      </c>
      <c r="C41" s="117">
        <f t="shared" si="2"/>
        <v>0</v>
      </c>
      <c r="D41" s="117">
        <f t="shared" si="0"/>
        <v>0</v>
      </c>
      <c r="E41" s="117">
        <f t="shared" si="3"/>
        <v>0</v>
      </c>
      <c r="F41" s="102">
        <f t="shared" si="4"/>
        <v>0</v>
      </c>
      <c r="G41" s="42" t="s">
        <v>107</v>
      </c>
      <c r="H41" s="117">
        <f t="shared" si="5"/>
        <v>0</v>
      </c>
      <c r="I41" s="50"/>
    </row>
    <row r="42" spans="1:9" x14ac:dyDescent="0.25">
      <c r="A42" s="42">
        <v>29</v>
      </c>
      <c r="B42" s="47" t="str">
        <f t="shared" si="1"/>
        <v>End of Loan</v>
      </c>
      <c r="C42" s="117">
        <f t="shared" si="2"/>
        <v>0</v>
      </c>
      <c r="D42" s="117">
        <f t="shared" si="0"/>
        <v>0</v>
      </c>
      <c r="E42" s="117">
        <f t="shared" si="3"/>
        <v>0</v>
      </c>
      <c r="F42" s="102">
        <f t="shared" si="4"/>
        <v>0</v>
      </c>
      <c r="G42" s="42" t="s">
        <v>108</v>
      </c>
      <c r="H42" s="117">
        <f t="shared" si="5"/>
        <v>0</v>
      </c>
      <c r="I42" s="50"/>
    </row>
    <row r="43" spans="1:9" x14ac:dyDescent="0.25">
      <c r="A43" s="42">
        <v>30</v>
      </c>
      <c r="B43" s="47" t="str">
        <f t="shared" si="1"/>
        <v>End of Loan</v>
      </c>
      <c r="C43" s="117">
        <f t="shared" si="2"/>
        <v>0</v>
      </c>
      <c r="D43" s="117">
        <f t="shared" si="0"/>
        <v>0</v>
      </c>
      <c r="E43" s="117">
        <f t="shared" si="3"/>
        <v>0</v>
      </c>
      <c r="F43" s="102">
        <f t="shared" si="4"/>
        <v>0</v>
      </c>
      <c r="G43" s="42" t="s">
        <v>109</v>
      </c>
      <c r="H43" s="117">
        <f t="shared" si="5"/>
        <v>0</v>
      </c>
      <c r="I43" s="50"/>
    </row>
    <row r="44" spans="1:9" s="5" customFormat="1" ht="15.6" x14ac:dyDescent="0.3">
      <c r="A44" s="7" t="s">
        <v>0</v>
      </c>
      <c r="C44" s="118">
        <f>SUM(C14:C43)</f>
        <v>0</v>
      </c>
      <c r="D44" s="118">
        <f>SUM(D14:D43)</f>
        <v>0</v>
      </c>
      <c r="E44" s="118">
        <f>SUM(E14:E43)</f>
        <v>0</v>
      </c>
      <c r="F44" s="118"/>
      <c r="H44" s="118"/>
      <c r="I44" s="1"/>
    </row>
  </sheetData>
  <sheetProtection algorithmName="SHA-512" hashValue="b7EBst8I0MMC5dc+trC/l0vMJG0+uw7LUZXCmA9PgwaAzYoIm8AxE5mkihv/Q8y/WVp6J0H+elHpAy7cvXgCJA==" saltValue="pnLyHWzx9GYN6ff61Xw03w==" spinCount="100000" sheet="1" objects="1" scenarios="1"/>
  <mergeCells count="18">
    <mergeCell ref="C11:H11"/>
    <mergeCell ref="C12:H12"/>
    <mergeCell ref="F4:H4"/>
    <mergeCell ref="F5:H5"/>
    <mergeCell ref="C8:H8"/>
    <mergeCell ref="C9:H9"/>
    <mergeCell ref="C10:H10"/>
    <mergeCell ref="A1:H1"/>
    <mergeCell ref="C3:E3"/>
    <mergeCell ref="F3:H3"/>
    <mergeCell ref="C6:H6"/>
    <mergeCell ref="C7:H7"/>
    <mergeCell ref="A3:B3"/>
    <mergeCell ref="A4:B4"/>
    <mergeCell ref="A5:B5"/>
    <mergeCell ref="C4:E4"/>
    <mergeCell ref="C5:E5"/>
    <mergeCell ref="A2:H2"/>
  </mergeCells>
  <phoneticPr fontId="9" type="noConversion"/>
  <conditionalFormatting sqref="B6:B8">
    <cfRule type="containsBlanks" dxfId="59" priority="3">
      <formula>LEN(TRIM(B6))=0</formula>
    </cfRule>
  </conditionalFormatting>
  <conditionalFormatting sqref="B10:B11">
    <cfRule type="containsBlanks" dxfId="58" priority="4">
      <formula>LEN(TRIM(B10))=0</formula>
    </cfRule>
  </conditionalFormatting>
  <printOptions horizontalCentered="1"/>
  <pageMargins left="0.7" right="0.7" top="0.75" bottom="0.75" header="0.3" footer="0.3"/>
  <pageSetup scale="55" orientation="portrait"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CB8A2-B124-4323-822A-61E5D9E3E159}">
  <sheetPr>
    <pageSetUpPr fitToPage="1"/>
  </sheetPr>
  <dimension ref="A1:R103"/>
  <sheetViews>
    <sheetView view="pageBreakPreview" topLeftCell="A2" zoomScale="70" zoomScaleNormal="70" zoomScaleSheetLayoutView="70" workbookViewId="0">
      <selection activeCell="C8" sqref="C8"/>
    </sheetView>
  </sheetViews>
  <sheetFormatPr defaultColWidth="9.33203125" defaultRowHeight="15" outlineLevelRow="1" x14ac:dyDescent="0.25"/>
  <cols>
    <col min="1" max="1" width="3.6640625" style="153" customWidth="1"/>
    <col min="2" max="2" width="66.6640625" style="153" customWidth="1"/>
    <col min="3" max="3" width="20.6640625" style="153" customWidth="1"/>
    <col min="4" max="4" width="24.44140625" style="153" customWidth="1"/>
    <col min="5" max="6" width="20.6640625" style="153" customWidth="1"/>
    <col min="7" max="7" width="10.6640625" style="153" customWidth="1"/>
    <col min="8" max="8" width="20.6640625" style="153" customWidth="1"/>
    <col min="9" max="9" width="24.44140625" style="153" customWidth="1"/>
    <col min="10" max="11" width="20.6640625" style="153" customWidth="1"/>
    <col min="12" max="12" width="10.6640625" style="153" customWidth="1"/>
    <col min="13" max="13" width="20.88671875" style="153" customWidth="1"/>
    <col min="14" max="14" width="24.44140625" style="153" customWidth="1"/>
    <col min="15" max="16" width="20.6640625" style="153" customWidth="1"/>
    <col min="17" max="17" width="3.6640625" style="153" customWidth="1"/>
    <col min="18" max="16384" width="9.33203125" style="153"/>
  </cols>
  <sheetData>
    <row r="1" spans="1:18" ht="17.399999999999999" x14ac:dyDescent="0.3">
      <c r="A1" s="399" t="s">
        <v>299</v>
      </c>
      <c r="B1" s="400"/>
      <c r="C1" s="400"/>
      <c r="D1" s="400"/>
      <c r="E1" s="400"/>
      <c r="F1" s="400"/>
      <c r="G1" s="400"/>
      <c r="H1" s="400"/>
      <c r="I1" s="400"/>
      <c r="J1" s="400"/>
      <c r="K1" s="400"/>
      <c r="L1" s="400"/>
      <c r="M1" s="400"/>
      <c r="N1" s="400"/>
      <c r="O1" s="400"/>
      <c r="P1" s="400"/>
      <c r="Q1" s="401"/>
      <c r="R1" s="152"/>
    </row>
    <row r="2" spans="1:18" ht="205.95" customHeight="1" x14ac:dyDescent="0.25">
      <c r="A2" s="402" t="s">
        <v>300</v>
      </c>
      <c r="B2" s="403"/>
      <c r="C2" s="403"/>
      <c r="D2" s="403"/>
      <c r="E2" s="403"/>
      <c r="F2" s="403"/>
      <c r="G2" s="403"/>
      <c r="H2" s="403"/>
      <c r="I2" s="403"/>
      <c r="J2" s="403"/>
      <c r="K2" s="403"/>
      <c r="L2" s="403"/>
      <c r="M2" s="403"/>
      <c r="N2" s="403"/>
      <c r="O2" s="403"/>
      <c r="P2" s="403"/>
      <c r="Q2" s="404"/>
      <c r="R2" s="152"/>
    </row>
    <row r="3" spans="1:18" ht="18" customHeight="1" x14ac:dyDescent="0.3">
      <c r="A3" s="154"/>
      <c r="B3" s="6" t="s">
        <v>253</v>
      </c>
      <c r="C3" s="394">
        <f>'Consolidated Summary'!B3</f>
        <v>0</v>
      </c>
      <c r="D3" s="395"/>
      <c r="E3" s="395"/>
      <c r="F3" s="149" t="s">
        <v>160</v>
      </c>
      <c r="G3" s="150"/>
      <c r="H3" s="151"/>
      <c r="I3" s="58"/>
      <c r="J3" s="58"/>
      <c r="K3" s="58"/>
      <c r="L3" s="58"/>
      <c r="M3" s="3"/>
      <c r="N3" s="3"/>
      <c r="O3" s="40"/>
      <c r="P3" s="40"/>
      <c r="Q3" s="40"/>
    </row>
    <row r="4" spans="1:18" s="41" customFormat="1" ht="15" customHeight="1" x14ac:dyDescent="0.3">
      <c r="A4" s="154"/>
      <c r="B4" s="5" t="s">
        <v>27</v>
      </c>
      <c r="C4" s="396">
        <f>'Consolidated Summary'!B4</f>
        <v>0</v>
      </c>
      <c r="D4" s="397"/>
      <c r="E4" s="398"/>
      <c r="F4" s="149" t="s">
        <v>160</v>
      </c>
      <c r="G4" s="150"/>
      <c r="H4" s="151"/>
      <c r="I4" s="58"/>
      <c r="J4" s="58"/>
      <c r="K4" s="58"/>
      <c r="L4" s="58"/>
      <c r="M4" s="40"/>
      <c r="N4" s="40"/>
      <c r="O4" s="40"/>
      <c r="P4" s="40"/>
      <c r="Q4" s="40"/>
    </row>
    <row r="5" spans="1:18" s="41" customFormat="1" ht="15" customHeight="1" x14ac:dyDescent="0.3">
      <c r="A5" s="154"/>
      <c r="B5" s="5" t="s">
        <v>28</v>
      </c>
      <c r="C5" s="405">
        <f>'Consolidated Summary'!B5</f>
        <v>0</v>
      </c>
      <c r="D5" s="406"/>
      <c r="E5" s="407"/>
      <c r="F5" s="149" t="s">
        <v>160</v>
      </c>
      <c r="G5" s="150"/>
      <c r="H5" s="151"/>
      <c r="I5" s="58"/>
      <c r="J5" s="58"/>
      <c r="K5" s="58"/>
      <c r="L5" s="58"/>
      <c r="M5" s="40"/>
      <c r="N5" s="40"/>
      <c r="O5" s="40"/>
      <c r="P5" s="40"/>
      <c r="Q5" s="40"/>
    </row>
    <row r="6" spans="1:18" ht="18" customHeight="1" x14ac:dyDescent="0.3">
      <c r="A6" s="154"/>
      <c r="B6" s="6" t="s">
        <v>25</v>
      </c>
      <c r="C6" s="388">
        <f>YEAR('Consolidated Summary'!B7)</f>
        <v>1900</v>
      </c>
      <c r="D6" s="389"/>
      <c r="E6" s="390"/>
      <c r="F6" s="149" t="s">
        <v>234</v>
      </c>
      <c r="G6" s="150"/>
      <c r="H6" s="151"/>
      <c r="I6" s="3"/>
      <c r="J6" s="3"/>
      <c r="K6" s="155"/>
      <c r="L6" s="155"/>
      <c r="M6" s="156"/>
      <c r="N6" s="155"/>
      <c r="O6" s="157"/>
      <c r="P6" s="157"/>
      <c r="Q6" s="40"/>
    </row>
    <row r="7" spans="1:18" ht="18" customHeight="1" x14ac:dyDescent="0.3">
      <c r="A7" s="158"/>
      <c r="B7" s="6" t="s">
        <v>140</v>
      </c>
      <c r="C7" s="391">
        <v>0.04</v>
      </c>
      <c r="D7" s="392"/>
      <c r="E7" s="393"/>
      <c r="F7" s="261" t="s">
        <v>272</v>
      </c>
      <c r="G7" s="262"/>
      <c r="H7" s="263"/>
      <c r="I7" s="10"/>
      <c r="J7" s="10"/>
      <c r="K7" s="159"/>
      <c r="L7" s="159"/>
      <c r="M7" s="160"/>
      <c r="N7" s="159"/>
      <c r="O7" s="161"/>
      <c r="P7" s="161"/>
      <c r="Q7" s="40"/>
    </row>
    <row r="8" spans="1:18" ht="18" customHeight="1" x14ac:dyDescent="0.3">
      <c r="A8" s="162"/>
      <c r="B8" s="163"/>
      <c r="C8" s="164"/>
      <c r="D8" s="164"/>
      <c r="E8" s="164"/>
      <c r="F8" s="165"/>
      <c r="G8" s="165"/>
      <c r="H8" s="166"/>
      <c r="I8" s="167"/>
      <c r="J8" s="168"/>
      <c r="K8" s="168"/>
      <c r="L8" s="168"/>
      <c r="M8" s="168"/>
      <c r="N8" s="168"/>
      <c r="O8" s="168"/>
      <c r="P8" s="169"/>
      <c r="Q8" s="40"/>
    </row>
    <row r="9" spans="1:18" ht="18" customHeight="1" x14ac:dyDescent="0.3">
      <c r="A9" s="162"/>
      <c r="B9" s="170" t="s">
        <v>26</v>
      </c>
      <c r="C9" s="379"/>
      <c r="D9" s="380"/>
      <c r="E9" s="380"/>
      <c r="F9" s="381"/>
      <c r="G9" s="171"/>
      <c r="H9" s="379"/>
      <c r="I9" s="380"/>
      <c r="J9" s="380"/>
      <c r="K9" s="381"/>
      <c r="L9" s="172"/>
      <c r="M9" s="379"/>
      <c r="N9" s="380"/>
      <c r="O9" s="380"/>
      <c r="P9" s="381"/>
      <c r="Q9" s="40"/>
    </row>
    <row r="10" spans="1:18" ht="18" customHeight="1" x14ac:dyDescent="0.3">
      <c r="A10" s="162"/>
      <c r="B10" s="170" t="s">
        <v>273</v>
      </c>
      <c r="C10" s="385"/>
      <c r="D10" s="386"/>
      <c r="E10" s="386"/>
      <c r="F10" s="387"/>
      <c r="G10" s="173"/>
      <c r="H10" s="385"/>
      <c r="I10" s="386"/>
      <c r="J10" s="386"/>
      <c r="K10" s="387"/>
      <c r="L10" s="174"/>
      <c r="M10" s="385"/>
      <c r="N10" s="386"/>
      <c r="O10" s="386"/>
      <c r="P10" s="387"/>
      <c r="Q10" s="40"/>
    </row>
    <row r="11" spans="1:18" ht="18" customHeight="1" x14ac:dyDescent="0.25">
      <c r="A11" s="162"/>
      <c r="B11" s="175" t="s">
        <v>274</v>
      </c>
      <c r="C11" s="379"/>
      <c r="D11" s="380"/>
      <c r="E11" s="380"/>
      <c r="F11" s="381"/>
      <c r="G11" s="173"/>
      <c r="H11" s="379"/>
      <c r="I11" s="380"/>
      <c r="J11" s="380"/>
      <c r="K11" s="381"/>
      <c r="L11" s="174"/>
      <c r="M11" s="379"/>
      <c r="N11" s="380"/>
      <c r="O11" s="380"/>
      <c r="P11" s="381"/>
      <c r="Q11" s="40"/>
    </row>
    <row r="12" spans="1:18" ht="18" customHeight="1" x14ac:dyDescent="0.3">
      <c r="A12" s="162"/>
      <c r="B12" s="170" t="s">
        <v>275</v>
      </c>
      <c r="C12" s="382"/>
      <c r="D12" s="383"/>
      <c r="E12" s="383"/>
      <c r="F12" s="384"/>
      <c r="G12" s="173"/>
      <c r="H12" s="382"/>
      <c r="I12" s="383"/>
      <c r="J12" s="383"/>
      <c r="K12" s="384"/>
      <c r="L12" s="174"/>
      <c r="M12" s="382"/>
      <c r="N12" s="383"/>
      <c r="O12" s="383"/>
      <c r="P12" s="384"/>
      <c r="Q12" s="40"/>
    </row>
    <row r="13" spans="1:18" ht="18" customHeight="1" x14ac:dyDescent="0.3">
      <c r="A13" s="162"/>
      <c r="B13" s="176"/>
      <c r="C13" s="149"/>
      <c r="D13" s="150"/>
      <c r="E13" s="150"/>
      <c r="F13" s="151"/>
      <c r="G13" s="177"/>
      <c r="H13" s="178"/>
      <c r="I13" s="179"/>
      <c r="J13" s="179"/>
      <c r="K13" s="180"/>
      <c r="L13" s="181"/>
      <c r="M13" s="178"/>
      <c r="N13" s="179"/>
      <c r="O13" s="179"/>
      <c r="P13" s="179"/>
      <c r="Q13" s="182"/>
    </row>
    <row r="14" spans="1:18" ht="18" customHeight="1" x14ac:dyDescent="0.3">
      <c r="A14" s="162"/>
      <c r="B14" s="176"/>
      <c r="C14" s="183" t="s">
        <v>277</v>
      </c>
      <c r="D14" s="183" t="s">
        <v>278</v>
      </c>
      <c r="E14" s="183" t="s">
        <v>276</v>
      </c>
      <c r="F14" s="184" t="s">
        <v>279</v>
      </c>
      <c r="G14" s="173"/>
      <c r="H14" s="183" t="s">
        <v>277</v>
      </c>
      <c r="I14" s="183" t="s">
        <v>278</v>
      </c>
      <c r="J14" s="184" t="s">
        <v>276</v>
      </c>
      <c r="K14" s="184" t="s">
        <v>279</v>
      </c>
      <c r="L14" s="174"/>
      <c r="M14" s="183" t="s">
        <v>277</v>
      </c>
      <c r="N14" s="183" t="s">
        <v>278</v>
      </c>
      <c r="O14" s="184" t="s">
        <v>276</v>
      </c>
      <c r="P14" s="184" t="s">
        <v>279</v>
      </c>
      <c r="Q14" s="40"/>
    </row>
    <row r="15" spans="1:18" ht="18" customHeight="1" x14ac:dyDescent="0.3">
      <c r="A15" s="162"/>
      <c r="B15" s="176"/>
      <c r="C15" s="185">
        <v>1</v>
      </c>
      <c r="D15" s="186">
        <f>+C11</f>
        <v>0</v>
      </c>
      <c r="E15" s="187">
        <f>IFERROR(C10/C12,0)</f>
        <v>0</v>
      </c>
      <c r="F15" s="188">
        <f>+E15</f>
        <v>0</v>
      </c>
      <c r="G15" s="173"/>
      <c r="H15" s="185">
        <v>1</v>
      </c>
      <c r="I15" s="186">
        <f>+H11</f>
        <v>0</v>
      </c>
      <c r="J15" s="188">
        <f>IFERROR(H10/H12,0)</f>
        <v>0</v>
      </c>
      <c r="K15" s="188">
        <f>+J15</f>
        <v>0</v>
      </c>
      <c r="L15" s="174"/>
      <c r="M15" s="185">
        <v>1</v>
      </c>
      <c r="N15" s="186">
        <f>+M11</f>
        <v>0</v>
      </c>
      <c r="O15" s="188">
        <f>IFERROR(M10/M12,0)</f>
        <v>0</v>
      </c>
      <c r="P15" s="188">
        <f>+O15</f>
        <v>0</v>
      </c>
      <c r="Q15" s="40"/>
    </row>
    <row r="16" spans="1:18" ht="18" customHeight="1" x14ac:dyDescent="0.3">
      <c r="A16" s="162"/>
      <c r="B16" s="176"/>
      <c r="C16" s="189" t="str">
        <f>IFERROR(IF(C15+1&lt;=$C$12,C15+1,""),"")</f>
        <v/>
      </c>
      <c r="D16" s="186" t="str">
        <f>IF(C16="","",D15+1)</f>
        <v/>
      </c>
      <c r="E16" s="190" t="str">
        <f t="shared" ref="E16:E43" si="0">IF(C16="","",E15*(1+$C$7))</f>
        <v/>
      </c>
      <c r="F16" s="191" t="str">
        <f>IFERROR(F15+E16,"")</f>
        <v/>
      </c>
      <c r="G16" s="173"/>
      <c r="H16" s="189" t="str">
        <f>IFERROR(IF(H15+1&lt;=$H$12,H15+1,""),"")</f>
        <v/>
      </c>
      <c r="I16" s="186" t="str">
        <f>IF(H16="","",I15+1)</f>
        <v/>
      </c>
      <c r="J16" s="191" t="str">
        <f t="shared" ref="J16:J43" si="1">IF(H16="","",J15*(1+$C$7))</f>
        <v/>
      </c>
      <c r="K16" s="191" t="str">
        <f>IFERROR(K15+J16,"")</f>
        <v/>
      </c>
      <c r="L16" s="174"/>
      <c r="M16" s="189" t="str">
        <f>IFERROR(IF(M15+1&lt;=$M$12,M15+1,""),"")</f>
        <v/>
      </c>
      <c r="N16" s="186" t="str">
        <f>IF(M16="","",N15+1)</f>
        <v/>
      </c>
      <c r="O16" s="191" t="str">
        <f t="shared" ref="O16:O43" si="2">IF(M16="","",O15*(1+$C$7))</f>
        <v/>
      </c>
      <c r="P16" s="191" t="str">
        <f>IFERROR(P15+O16,"")</f>
        <v/>
      </c>
      <c r="Q16" s="40"/>
    </row>
    <row r="17" spans="1:17" ht="18" customHeight="1" x14ac:dyDescent="0.3">
      <c r="A17" s="162"/>
      <c r="B17" s="176"/>
      <c r="C17" s="189" t="str">
        <f t="shared" ref="C17:C52" si="3">IFERROR(IF(C16+1&lt;=$C$12,C16+1,""),"")</f>
        <v/>
      </c>
      <c r="D17" s="186" t="str">
        <f t="shared" ref="D17:D52" si="4">IF(C17="","",D16+1)</f>
        <v/>
      </c>
      <c r="E17" s="190" t="str">
        <f t="shared" si="0"/>
        <v/>
      </c>
      <c r="F17" s="191" t="str">
        <f t="shared" ref="F17:F53" si="5">IFERROR(F16+E17,"")</f>
        <v/>
      </c>
      <c r="G17" s="173"/>
      <c r="H17" s="189" t="str">
        <f t="shared" ref="H17:H53" si="6">IFERROR(IF(H16+1&lt;=$H$12,H16+1,""),"")</f>
        <v/>
      </c>
      <c r="I17" s="186" t="str">
        <f t="shared" ref="I17:I53" si="7">IF(H17="","",I16+1)</f>
        <v/>
      </c>
      <c r="J17" s="191" t="str">
        <f t="shared" si="1"/>
        <v/>
      </c>
      <c r="K17" s="191" t="str">
        <f t="shared" ref="K17:K53" si="8">IFERROR(K16+J17,"")</f>
        <v/>
      </c>
      <c r="L17" s="174"/>
      <c r="M17" s="189" t="str">
        <f t="shared" ref="M17:M53" si="9">IFERROR(IF(M16+1&lt;=$M$12,M16+1,""),"")</f>
        <v/>
      </c>
      <c r="N17" s="186" t="str">
        <f t="shared" ref="N17:N53" si="10">IF(M17="","",N16+1)</f>
        <v/>
      </c>
      <c r="O17" s="191" t="str">
        <f t="shared" si="2"/>
        <v/>
      </c>
      <c r="P17" s="191" t="str">
        <f t="shared" ref="P17:P53" si="11">IFERROR(P16+O17,"")</f>
        <v/>
      </c>
      <c r="Q17" s="40"/>
    </row>
    <row r="18" spans="1:17" ht="18" customHeight="1" x14ac:dyDescent="0.3">
      <c r="A18" s="162"/>
      <c r="B18" s="176"/>
      <c r="C18" s="189" t="str">
        <f t="shared" si="3"/>
        <v/>
      </c>
      <c r="D18" s="186" t="str">
        <f t="shared" si="4"/>
        <v/>
      </c>
      <c r="E18" s="190" t="str">
        <f t="shared" si="0"/>
        <v/>
      </c>
      <c r="F18" s="191" t="str">
        <f t="shared" si="5"/>
        <v/>
      </c>
      <c r="G18" s="173"/>
      <c r="H18" s="189" t="str">
        <f t="shared" si="6"/>
        <v/>
      </c>
      <c r="I18" s="186" t="str">
        <f t="shared" si="7"/>
        <v/>
      </c>
      <c r="J18" s="191" t="str">
        <f t="shared" si="1"/>
        <v/>
      </c>
      <c r="K18" s="191" t="str">
        <f t="shared" si="8"/>
        <v/>
      </c>
      <c r="L18" s="174"/>
      <c r="M18" s="189" t="str">
        <f t="shared" si="9"/>
        <v/>
      </c>
      <c r="N18" s="186" t="str">
        <f t="shared" si="10"/>
        <v/>
      </c>
      <c r="O18" s="191" t="str">
        <f t="shared" si="2"/>
        <v/>
      </c>
      <c r="P18" s="191" t="str">
        <f t="shared" si="11"/>
        <v/>
      </c>
      <c r="Q18" s="40"/>
    </row>
    <row r="19" spans="1:17" ht="18" customHeight="1" x14ac:dyDescent="0.3">
      <c r="A19" s="162"/>
      <c r="B19" s="176"/>
      <c r="C19" s="189" t="str">
        <f t="shared" si="3"/>
        <v/>
      </c>
      <c r="D19" s="186" t="str">
        <f t="shared" si="4"/>
        <v/>
      </c>
      <c r="E19" s="190" t="str">
        <f t="shared" si="0"/>
        <v/>
      </c>
      <c r="F19" s="191" t="str">
        <f t="shared" si="5"/>
        <v/>
      </c>
      <c r="G19" s="173"/>
      <c r="H19" s="189" t="str">
        <f t="shared" si="6"/>
        <v/>
      </c>
      <c r="I19" s="186" t="str">
        <f t="shared" si="7"/>
        <v/>
      </c>
      <c r="J19" s="191" t="str">
        <f t="shared" si="1"/>
        <v/>
      </c>
      <c r="K19" s="191" t="str">
        <f t="shared" si="8"/>
        <v/>
      </c>
      <c r="L19" s="174"/>
      <c r="M19" s="189" t="str">
        <f t="shared" si="9"/>
        <v/>
      </c>
      <c r="N19" s="186" t="str">
        <f t="shared" si="10"/>
        <v/>
      </c>
      <c r="O19" s="191" t="str">
        <f t="shared" si="2"/>
        <v/>
      </c>
      <c r="P19" s="191" t="str">
        <f t="shared" si="11"/>
        <v/>
      </c>
      <c r="Q19" s="40"/>
    </row>
    <row r="20" spans="1:17" ht="18" customHeight="1" x14ac:dyDescent="0.3">
      <c r="A20" s="162"/>
      <c r="B20" s="176"/>
      <c r="C20" s="189" t="str">
        <f t="shared" si="3"/>
        <v/>
      </c>
      <c r="D20" s="186" t="str">
        <f t="shared" si="4"/>
        <v/>
      </c>
      <c r="E20" s="190" t="str">
        <f t="shared" si="0"/>
        <v/>
      </c>
      <c r="F20" s="191" t="str">
        <f t="shared" si="5"/>
        <v/>
      </c>
      <c r="G20" s="173"/>
      <c r="H20" s="189" t="str">
        <f t="shared" si="6"/>
        <v/>
      </c>
      <c r="I20" s="186" t="str">
        <f t="shared" si="7"/>
        <v/>
      </c>
      <c r="J20" s="191" t="str">
        <f t="shared" si="1"/>
        <v/>
      </c>
      <c r="K20" s="191" t="str">
        <f t="shared" si="8"/>
        <v/>
      </c>
      <c r="L20" s="174"/>
      <c r="M20" s="189" t="str">
        <f t="shared" si="9"/>
        <v/>
      </c>
      <c r="N20" s="186" t="str">
        <f t="shared" si="10"/>
        <v/>
      </c>
      <c r="O20" s="191" t="str">
        <f t="shared" si="2"/>
        <v/>
      </c>
      <c r="P20" s="191" t="str">
        <f t="shared" si="11"/>
        <v/>
      </c>
      <c r="Q20" s="40"/>
    </row>
    <row r="21" spans="1:17" ht="18" customHeight="1" x14ac:dyDescent="0.3">
      <c r="A21" s="162"/>
      <c r="B21" s="176"/>
      <c r="C21" s="189" t="str">
        <f t="shared" si="3"/>
        <v/>
      </c>
      <c r="D21" s="186" t="str">
        <f t="shared" si="4"/>
        <v/>
      </c>
      <c r="E21" s="190" t="str">
        <f t="shared" si="0"/>
        <v/>
      </c>
      <c r="F21" s="191" t="str">
        <f t="shared" si="5"/>
        <v/>
      </c>
      <c r="G21" s="173"/>
      <c r="H21" s="189" t="str">
        <f t="shared" si="6"/>
        <v/>
      </c>
      <c r="I21" s="186" t="str">
        <f t="shared" si="7"/>
        <v/>
      </c>
      <c r="J21" s="191" t="str">
        <f t="shared" si="1"/>
        <v/>
      </c>
      <c r="K21" s="191" t="str">
        <f t="shared" si="8"/>
        <v/>
      </c>
      <c r="L21" s="174"/>
      <c r="M21" s="189" t="str">
        <f t="shared" si="9"/>
        <v/>
      </c>
      <c r="N21" s="186" t="str">
        <f t="shared" si="10"/>
        <v/>
      </c>
      <c r="O21" s="191" t="str">
        <f t="shared" si="2"/>
        <v/>
      </c>
      <c r="P21" s="191" t="str">
        <f t="shared" si="11"/>
        <v/>
      </c>
      <c r="Q21" s="40"/>
    </row>
    <row r="22" spans="1:17" ht="18" customHeight="1" x14ac:dyDescent="0.3">
      <c r="A22" s="162"/>
      <c r="B22" s="176"/>
      <c r="C22" s="189" t="str">
        <f t="shared" si="3"/>
        <v/>
      </c>
      <c r="D22" s="186" t="str">
        <f t="shared" si="4"/>
        <v/>
      </c>
      <c r="E22" s="190" t="str">
        <f t="shared" si="0"/>
        <v/>
      </c>
      <c r="F22" s="191" t="str">
        <f t="shared" si="5"/>
        <v/>
      </c>
      <c r="G22" s="173"/>
      <c r="H22" s="189" t="str">
        <f t="shared" si="6"/>
        <v/>
      </c>
      <c r="I22" s="186" t="str">
        <f t="shared" si="7"/>
        <v/>
      </c>
      <c r="J22" s="191" t="str">
        <f t="shared" si="1"/>
        <v/>
      </c>
      <c r="K22" s="191" t="str">
        <f t="shared" si="8"/>
        <v/>
      </c>
      <c r="L22" s="174"/>
      <c r="M22" s="189" t="str">
        <f t="shared" si="9"/>
        <v/>
      </c>
      <c r="N22" s="186" t="str">
        <f t="shared" si="10"/>
        <v/>
      </c>
      <c r="O22" s="191" t="str">
        <f t="shared" si="2"/>
        <v/>
      </c>
      <c r="P22" s="191" t="str">
        <f t="shared" si="11"/>
        <v/>
      </c>
      <c r="Q22" s="40"/>
    </row>
    <row r="23" spans="1:17" ht="18" customHeight="1" x14ac:dyDescent="0.3">
      <c r="A23" s="162"/>
      <c r="B23" s="176"/>
      <c r="C23" s="189" t="str">
        <f t="shared" si="3"/>
        <v/>
      </c>
      <c r="D23" s="186" t="str">
        <f t="shared" si="4"/>
        <v/>
      </c>
      <c r="E23" s="190" t="str">
        <f t="shared" si="0"/>
        <v/>
      </c>
      <c r="F23" s="191" t="str">
        <f t="shared" si="5"/>
        <v/>
      </c>
      <c r="G23" s="173"/>
      <c r="H23" s="189" t="str">
        <f t="shared" si="6"/>
        <v/>
      </c>
      <c r="I23" s="186" t="str">
        <f t="shared" si="7"/>
        <v/>
      </c>
      <c r="J23" s="191" t="str">
        <f t="shared" si="1"/>
        <v/>
      </c>
      <c r="K23" s="191" t="str">
        <f t="shared" si="8"/>
        <v/>
      </c>
      <c r="L23" s="174"/>
      <c r="M23" s="189" t="str">
        <f t="shared" si="9"/>
        <v/>
      </c>
      <c r="N23" s="186" t="str">
        <f t="shared" si="10"/>
        <v/>
      </c>
      <c r="O23" s="191" t="str">
        <f t="shared" si="2"/>
        <v/>
      </c>
      <c r="P23" s="191" t="str">
        <f t="shared" si="11"/>
        <v/>
      </c>
      <c r="Q23" s="40"/>
    </row>
    <row r="24" spans="1:17" ht="18" customHeight="1" x14ac:dyDescent="0.3">
      <c r="A24" s="162"/>
      <c r="B24" s="176"/>
      <c r="C24" s="189" t="str">
        <f t="shared" si="3"/>
        <v/>
      </c>
      <c r="D24" s="186" t="str">
        <f t="shared" si="4"/>
        <v/>
      </c>
      <c r="E24" s="190" t="str">
        <f t="shared" si="0"/>
        <v/>
      </c>
      <c r="F24" s="191" t="str">
        <f t="shared" si="5"/>
        <v/>
      </c>
      <c r="G24" s="173"/>
      <c r="H24" s="189" t="str">
        <f t="shared" si="6"/>
        <v/>
      </c>
      <c r="I24" s="186" t="str">
        <f t="shared" si="7"/>
        <v/>
      </c>
      <c r="J24" s="191" t="str">
        <f t="shared" si="1"/>
        <v/>
      </c>
      <c r="K24" s="191" t="str">
        <f t="shared" si="8"/>
        <v/>
      </c>
      <c r="L24" s="174"/>
      <c r="M24" s="189" t="str">
        <f t="shared" si="9"/>
        <v/>
      </c>
      <c r="N24" s="186" t="str">
        <f t="shared" si="10"/>
        <v/>
      </c>
      <c r="O24" s="191" t="str">
        <f t="shared" si="2"/>
        <v/>
      </c>
      <c r="P24" s="191" t="str">
        <f t="shared" si="11"/>
        <v/>
      </c>
      <c r="Q24" s="40"/>
    </row>
    <row r="25" spans="1:17" ht="18" customHeight="1" x14ac:dyDescent="0.3">
      <c r="A25" s="162"/>
      <c r="B25" s="176"/>
      <c r="C25" s="189" t="str">
        <f t="shared" si="3"/>
        <v/>
      </c>
      <c r="D25" s="186" t="str">
        <f t="shared" si="4"/>
        <v/>
      </c>
      <c r="E25" s="190" t="str">
        <f t="shared" si="0"/>
        <v/>
      </c>
      <c r="F25" s="191" t="str">
        <f t="shared" si="5"/>
        <v/>
      </c>
      <c r="G25" s="173"/>
      <c r="H25" s="189" t="str">
        <f t="shared" si="6"/>
        <v/>
      </c>
      <c r="I25" s="186" t="str">
        <f t="shared" si="7"/>
        <v/>
      </c>
      <c r="J25" s="191" t="str">
        <f t="shared" si="1"/>
        <v/>
      </c>
      <c r="K25" s="191" t="str">
        <f t="shared" si="8"/>
        <v/>
      </c>
      <c r="L25" s="174"/>
      <c r="M25" s="189" t="str">
        <f t="shared" si="9"/>
        <v/>
      </c>
      <c r="N25" s="186" t="str">
        <f t="shared" si="10"/>
        <v/>
      </c>
      <c r="O25" s="191" t="str">
        <f t="shared" si="2"/>
        <v/>
      </c>
      <c r="P25" s="191" t="str">
        <f t="shared" si="11"/>
        <v/>
      </c>
      <c r="Q25" s="40"/>
    </row>
    <row r="26" spans="1:17" ht="18" customHeight="1" x14ac:dyDescent="0.3">
      <c r="A26" s="162"/>
      <c r="B26" s="176"/>
      <c r="C26" s="189" t="str">
        <f t="shared" si="3"/>
        <v/>
      </c>
      <c r="D26" s="186" t="str">
        <f t="shared" si="4"/>
        <v/>
      </c>
      <c r="E26" s="190" t="str">
        <f t="shared" si="0"/>
        <v/>
      </c>
      <c r="F26" s="191" t="str">
        <f t="shared" si="5"/>
        <v/>
      </c>
      <c r="G26" s="173"/>
      <c r="H26" s="189" t="str">
        <f t="shared" si="6"/>
        <v/>
      </c>
      <c r="I26" s="186" t="str">
        <f t="shared" si="7"/>
        <v/>
      </c>
      <c r="J26" s="191" t="str">
        <f t="shared" si="1"/>
        <v/>
      </c>
      <c r="K26" s="191" t="str">
        <f t="shared" si="8"/>
        <v/>
      </c>
      <c r="L26" s="174"/>
      <c r="M26" s="189" t="str">
        <f t="shared" si="9"/>
        <v/>
      </c>
      <c r="N26" s="186" t="str">
        <f t="shared" si="10"/>
        <v/>
      </c>
      <c r="O26" s="191" t="str">
        <f t="shared" si="2"/>
        <v/>
      </c>
      <c r="P26" s="191" t="str">
        <f t="shared" si="11"/>
        <v/>
      </c>
      <c r="Q26" s="40"/>
    </row>
    <row r="27" spans="1:17" ht="18" customHeight="1" x14ac:dyDescent="0.3">
      <c r="A27" s="162"/>
      <c r="B27" s="176"/>
      <c r="C27" s="189" t="str">
        <f t="shared" si="3"/>
        <v/>
      </c>
      <c r="D27" s="186" t="str">
        <f t="shared" si="4"/>
        <v/>
      </c>
      <c r="E27" s="190" t="str">
        <f t="shared" si="0"/>
        <v/>
      </c>
      <c r="F27" s="191" t="str">
        <f t="shared" si="5"/>
        <v/>
      </c>
      <c r="G27" s="173"/>
      <c r="H27" s="189" t="str">
        <f t="shared" si="6"/>
        <v/>
      </c>
      <c r="I27" s="186" t="str">
        <f t="shared" si="7"/>
        <v/>
      </c>
      <c r="J27" s="191" t="str">
        <f t="shared" si="1"/>
        <v/>
      </c>
      <c r="K27" s="191" t="str">
        <f t="shared" si="8"/>
        <v/>
      </c>
      <c r="L27" s="174"/>
      <c r="M27" s="189" t="str">
        <f t="shared" si="9"/>
        <v/>
      </c>
      <c r="N27" s="186" t="str">
        <f t="shared" si="10"/>
        <v/>
      </c>
      <c r="O27" s="191" t="str">
        <f t="shared" si="2"/>
        <v/>
      </c>
      <c r="P27" s="191" t="str">
        <f t="shared" si="11"/>
        <v/>
      </c>
      <c r="Q27" s="40"/>
    </row>
    <row r="28" spans="1:17" ht="18" customHeight="1" x14ac:dyDescent="0.3">
      <c r="A28" s="162"/>
      <c r="B28" s="176"/>
      <c r="C28" s="189" t="str">
        <f t="shared" si="3"/>
        <v/>
      </c>
      <c r="D28" s="186" t="str">
        <f t="shared" si="4"/>
        <v/>
      </c>
      <c r="E28" s="190" t="str">
        <f t="shared" si="0"/>
        <v/>
      </c>
      <c r="F28" s="191" t="str">
        <f t="shared" si="5"/>
        <v/>
      </c>
      <c r="G28" s="173"/>
      <c r="H28" s="189" t="str">
        <f t="shared" si="6"/>
        <v/>
      </c>
      <c r="I28" s="186" t="str">
        <f t="shared" si="7"/>
        <v/>
      </c>
      <c r="J28" s="191" t="str">
        <f t="shared" si="1"/>
        <v/>
      </c>
      <c r="K28" s="191" t="str">
        <f t="shared" si="8"/>
        <v/>
      </c>
      <c r="L28" s="174"/>
      <c r="M28" s="189" t="str">
        <f t="shared" si="9"/>
        <v/>
      </c>
      <c r="N28" s="186" t="str">
        <f t="shared" si="10"/>
        <v/>
      </c>
      <c r="O28" s="191" t="str">
        <f t="shared" si="2"/>
        <v/>
      </c>
      <c r="P28" s="191" t="str">
        <f t="shared" si="11"/>
        <v/>
      </c>
      <c r="Q28" s="40"/>
    </row>
    <row r="29" spans="1:17" ht="18" customHeight="1" x14ac:dyDescent="0.3">
      <c r="A29" s="162"/>
      <c r="B29" s="176"/>
      <c r="C29" s="189" t="str">
        <f t="shared" si="3"/>
        <v/>
      </c>
      <c r="D29" s="186" t="str">
        <f t="shared" si="4"/>
        <v/>
      </c>
      <c r="E29" s="190" t="str">
        <f t="shared" si="0"/>
        <v/>
      </c>
      <c r="F29" s="191" t="str">
        <f t="shared" si="5"/>
        <v/>
      </c>
      <c r="G29" s="173"/>
      <c r="H29" s="189" t="str">
        <f t="shared" si="6"/>
        <v/>
      </c>
      <c r="I29" s="186" t="str">
        <f t="shared" si="7"/>
        <v/>
      </c>
      <c r="J29" s="191" t="str">
        <f t="shared" si="1"/>
        <v/>
      </c>
      <c r="K29" s="191" t="str">
        <f t="shared" si="8"/>
        <v/>
      </c>
      <c r="L29" s="174"/>
      <c r="M29" s="189" t="str">
        <f t="shared" si="9"/>
        <v/>
      </c>
      <c r="N29" s="186" t="str">
        <f t="shared" si="10"/>
        <v/>
      </c>
      <c r="O29" s="191" t="str">
        <f t="shared" si="2"/>
        <v/>
      </c>
      <c r="P29" s="191" t="str">
        <f t="shared" si="11"/>
        <v/>
      </c>
      <c r="Q29" s="40"/>
    </row>
    <row r="30" spans="1:17" ht="18" customHeight="1" x14ac:dyDescent="0.3">
      <c r="A30" s="162"/>
      <c r="B30" s="176"/>
      <c r="C30" s="189" t="str">
        <f t="shared" si="3"/>
        <v/>
      </c>
      <c r="D30" s="186" t="str">
        <f t="shared" si="4"/>
        <v/>
      </c>
      <c r="E30" s="190" t="str">
        <f t="shared" si="0"/>
        <v/>
      </c>
      <c r="F30" s="191" t="str">
        <f t="shared" si="5"/>
        <v/>
      </c>
      <c r="G30" s="173"/>
      <c r="H30" s="189" t="str">
        <f t="shared" si="6"/>
        <v/>
      </c>
      <c r="I30" s="186" t="str">
        <f t="shared" si="7"/>
        <v/>
      </c>
      <c r="J30" s="191" t="str">
        <f t="shared" si="1"/>
        <v/>
      </c>
      <c r="K30" s="191" t="str">
        <f t="shared" si="8"/>
        <v/>
      </c>
      <c r="L30" s="174"/>
      <c r="M30" s="189" t="str">
        <f t="shared" si="9"/>
        <v/>
      </c>
      <c r="N30" s="186" t="str">
        <f t="shared" si="10"/>
        <v/>
      </c>
      <c r="O30" s="191" t="str">
        <f t="shared" si="2"/>
        <v/>
      </c>
      <c r="P30" s="191" t="str">
        <f t="shared" si="11"/>
        <v/>
      </c>
      <c r="Q30" s="40"/>
    </row>
    <row r="31" spans="1:17" ht="18" customHeight="1" x14ac:dyDescent="0.3">
      <c r="A31" s="162"/>
      <c r="B31" s="176"/>
      <c r="C31" s="189" t="str">
        <f t="shared" si="3"/>
        <v/>
      </c>
      <c r="D31" s="186" t="str">
        <f t="shared" si="4"/>
        <v/>
      </c>
      <c r="E31" s="190" t="str">
        <f t="shared" si="0"/>
        <v/>
      </c>
      <c r="F31" s="191" t="str">
        <f t="shared" si="5"/>
        <v/>
      </c>
      <c r="G31" s="173"/>
      <c r="H31" s="189" t="str">
        <f t="shared" si="6"/>
        <v/>
      </c>
      <c r="I31" s="186" t="str">
        <f t="shared" si="7"/>
        <v/>
      </c>
      <c r="J31" s="191" t="str">
        <f t="shared" si="1"/>
        <v/>
      </c>
      <c r="K31" s="191" t="str">
        <f t="shared" si="8"/>
        <v/>
      </c>
      <c r="L31" s="174"/>
      <c r="M31" s="189" t="str">
        <f t="shared" si="9"/>
        <v/>
      </c>
      <c r="N31" s="186" t="str">
        <f t="shared" si="10"/>
        <v/>
      </c>
      <c r="O31" s="191" t="str">
        <f t="shared" si="2"/>
        <v/>
      </c>
      <c r="P31" s="191" t="str">
        <f t="shared" si="11"/>
        <v/>
      </c>
      <c r="Q31" s="40"/>
    </row>
    <row r="32" spans="1:17" ht="18" customHeight="1" x14ac:dyDescent="0.3">
      <c r="A32" s="162"/>
      <c r="B32" s="176"/>
      <c r="C32" s="189" t="str">
        <f t="shared" si="3"/>
        <v/>
      </c>
      <c r="D32" s="186" t="str">
        <f t="shared" si="4"/>
        <v/>
      </c>
      <c r="E32" s="190" t="str">
        <f t="shared" si="0"/>
        <v/>
      </c>
      <c r="F32" s="191" t="str">
        <f t="shared" si="5"/>
        <v/>
      </c>
      <c r="G32" s="173"/>
      <c r="H32" s="189" t="str">
        <f t="shared" si="6"/>
        <v/>
      </c>
      <c r="I32" s="186" t="str">
        <f t="shared" si="7"/>
        <v/>
      </c>
      <c r="J32" s="191" t="str">
        <f t="shared" si="1"/>
        <v/>
      </c>
      <c r="K32" s="191" t="str">
        <f t="shared" si="8"/>
        <v/>
      </c>
      <c r="L32" s="174"/>
      <c r="M32" s="189" t="str">
        <f t="shared" si="9"/>
        <v/>
      </c>
      <c r="N32" s="186" t="str">
        <f t="shared" si="10"/>
        <v/>
      </c>
      <c r="O32" s="191" t="str">
        <f t="shared" si="2"/>
        <v/>
      </c>
      <c r="P32" s="191" t="str">
        <f t="shared" si="11"/>
        <v/>
      </c>
      <c r="Q32" s="40"/>
    </row>
    <row r="33" spans="1:17" ht="18" customHeight="1" x14ac:dyDescent="0.3">
      <c r="A33" s="162"/>
      <c r="B33" s="176"/>
      <c r="C33" s="189" t="str">
        <f t="shared" si="3"/>
        <v/>
      </c>
      <c r="D33" s="186" t="str">
        <f t="shared" si="4"/>
        <v/>
      </c>
      <c r="E33" s="190" t="str">
        <f t="shared" si="0"/>
        <v/>
      </c>
      <c r="F33" s="191" t="str">
        <f t="shared" si="5"/>
        <v/>
      </c>
      <c r="G33" s="173"/>
      <c r="H33" s="189" t="str">
        <f t="shared" si="6"/>
        <v/>
      </c>
      <c r="I33" s="186" t="str">
        <f t="shared" si="7"/>
        <v/>
      </c>
      <c r="J33" s="191" t="str">
        <f t="shared" si="1"/>
        <v/>
      </c>
      <c r="K33" s="191" t="str">
        <f t="shared" si="8"/>
        <v/>
      </c>
      <c r="L33" s="174"/>
      <c r="M33" s="189" t="str">
        <f t="shared" si="9"/>
        <v/>
      </c>
      <c r="N33" s="186" t="str">
        <f t="shared" si="10"/>
        <v/>
      </c>
      <c r="O33" s="191" t="str">
        <f t="shared" si="2"/>
        <v/>
      </c>
      <c r="P33" s="191" t="str">
        <f t="shared" si="11"/>
        <v/>
      </c>
      <c r="Q33" s="40"/>
    </row>
    <row r="34" spans="1:17" ht="18" customHeight="1" x14ac:dyDescent="0.3">
      <c r="A34" s="162"/>
      <c r="B34" s="176"/>
      <c r="C34" s="189" t="str">
        <f t="shared" si="3"/>
        <v/>
      </c>
      <c r="D34" s="186" t="str">
        <f t="shared" si="4"/>
        <v/>
      </c>
      <c r="E34" s="190" t="str">
        <f t="shared" si="0"/>
        <v/>
      </c>
      <c r="F34" s="191" t="str">
        <f t="shared" si="5"/>
        <v/>
      </c>
      <c r="G34" s="173"/>
      <c r="H34" s="189" t="str">
        <f t="shared" si="6"/>
        <v/>
      </c>
      <c r="I34" s="186" t="str">
        <f t="shared" si="7"/>
        <v/>
      </c>
      <c r="J34" s="191" t="str">
        <f t="shared" si="1"/>
        <v/>
      </c>
      <c r="K34" s="191" t="str">
        <f t="shared" si="8"/>
        <v/>
      </c>
      <c r="L34" s="174"/>
      <c r="M34" s="189" t="str">
        <f t="shared" si="9"/>
        <v/>
      </c>
      <c r="N34" s="186" t="str">
        <f t="shared" si="10"/>
        <v/>
      </c>
      <c r="O34" s="191" t="str">
        <f t="shared" si="2"/>
        <v/>
      </c>
      <c r="P34" s="191" t="str">
        <f t="shared" si="11"/>
        <v/>
      </c>
      <c r="Q34" s="40"/>
    </row>
    <row r="35" spans="1:17" ht="18" customHeight="1" x14ac:dyDescent="0.3">
      <c r="A35" s="162"/>
      <c r="B35" s="176"/>
      <c r="C35" s="189" t="str">
        <f t="shared" si="3"/>
        <v/>
      </c>
      <c r="D35" s="186" t="str">
        <f t="shared" si="4"/>
        <v/>
      </c>
      <c r="E35" s="190" t="str">
        <f t="shared" si="0"/>
        <v/>
      </c>
      <c r="F35" s="191" t="str">
        <f t="shared" si="5"/>
        <v/>
      </c>
      <c r="G35" s="173"/>
      <c r="H35" s="189" t="str">
        <f t="shared" si="6"/>
        <v/>
      </c>
      <c r="I35" s="186" t="str">
        <f t="shared" si="7"/>
        <v/>
      </c>
      <c r="J35" s="191" t="str">
        <f t="shared" si="1"/>
        <v/>
      </c>
      <c r="K35" s="191" t="str">
        <f t="shared" si="8"/>
        <v/>
      </c>
      <c r="L35" s="174"/>
      <c r="M35" s="189" t="str">
        <f t="shared" si="9"/>
        <v/>
      </c>
      <c r="N35" s="186" t="str">
        <f t="shared" si="10"/>
        <v/>
      </c>
      <c r="O35" s="191" t="str">
        <f t="shared" si="2"/>
        <v/>
      </c>
      <c r="P35" s="191" t="str">
        <f t="shared" si="11"/>
        <v/>
      </c>
      <c r="Q35" s="40"/>
    </row>
    <row r="36" spans="1:17" ht="18" customHeight="1" x14ac:dyDescent="0.3">
      <c r="A36" s="162"/>
      <c r="B36" s="176"/>
      <c r="C36" s="189" t="str">
        <f t="shared" si="3"/>
        <v/>
      </c>
      <c r="D36" s="186" t="str">
        <f t="shared" si="4"/>
        <v/>
      </c>
      <c r="E36" s="190" t="str">
        <f t="shared" si="0"/>
        <v/>
      </c>
      <c r="F36" s="191" t="str">
        <f t="shared" si="5"/>
        <v/>
      </c>
      <c r="G36" s="173"/>
      <c r="H36" s="189" t="str">
        <f t="shared" si="6"/>
        <v/>
      </c>
      <c r="I36" s="186" t="str">
        <f t="shared" si="7"/>
        <v/>
      </c>
      <c r="J36" s="191" t="str">
        <f t="shared" si="1"/>
        <v/>
      </c>
      <c r="K36" s="191" t="str">
        <f t="shared" si="8"/>
        <v/>
      </c>
      <c r="L36" s="174"/>
      <c r="M36" s="189" t="str">
        <f t="shared" si="9"/>
        <v/>
      </c>
      <c r="N36" s="186" t="str">
        <f t="shared" si="10"/>
        <v/>
      </c>
      <c r="O36" s="191" t="str">
        <f t="shared" si="2"/>
        <v/>
      </c>
      <c r="P36" s="191" t="str">
        <f t="shared" si="11"/>
        <v/>
      </c>
      <c r="Q36" s="40"/>
    </row>
    <row r="37" spans="1:17" ht="18" customHeight="1" x14ac:dyDescent="0.3">
      <c r="A37" s="162"/>
      <c r="B37" s="176"/>
      <c r="C37" s="189" t="str">
        <f t="shared" si="3"/>
        <v/>
      </c>
      <c r="D37" s="186" t="str">
        <f t="shared" si="4"/>
        <v/>
      </c>
      <c r="E37" s="190" t="str">
        <f t="shared" si="0"/>
        <v/>
      </c>
      <c r="F37" s="191" t="str">
        <f t="shared" si="5"/>
        <v/>
      </c>
      <c r="G37" s="173"/>
      <c r="H37" s="189" t="str">
        <f t="shared" si="6"/>
        <v/>
      </c>
      <c r="I37" s="186" t="str">
        <f t="shared" si="7"/>
        <v/>
      </c>
      <c r="J37" s="191" t="str">
        <f t="shared" si="1"/>
        <v/>
      </c>
      <c r="K37" s="191" t="str">
        <f t="shared" si="8"/>
        <v/>
      </c>
      <c r="L37" s="174"/>
      <c r="M37" s="189" t="str">
        <f t="shared" si="9"/>
        <v/>
      </c>
      <c r="N37" s="186" t="str">
        <f t="shared" si="10"/>
        <v/>
      </c>
      <c r="O37" s="191" t="str">
        <f t="shared" si="2"/>
        <v/>
      </c>
      <c r="P37" s="191" t="str">
        <f t="shared" si="11"/>
        <v/>
      </c>
      <c r="Q37" s="40"/>
    </row>
    <row r="38" spans="1:17" ht="18" customHeight="1" x14ac:dyDescent="0.3">
      <c r="A38" s="162"/>
      <c r="B38" s="176"/>
      <c r="C38" s="189" t="str">
        <f t="shared" si="3"/>
        <v/>
      </c>
      <c r="D38" s="186" t="str">
        <f t="shared" si="4"/>
        <v/>
      </c>
      <c r="E38" s="190" t="str">
        <f t="shared" si="0"/>
        <v/>
      </c>
      <c r="F38" s="191" t="str">
        <f t="shared" si="5"/>
        <v/>
      </c>
      <c r="G38" s="173"/>
      <c r="H38" s="189" t="str">
        <f t="shared" si="6"/>
        <v/>
      </c>
      <c r="I38" s="186" t="str">
        <f t="shared" si="7"/>
        <v/>
      </c>
      <c r="J38" s="191" t="str">
        <f t="shared" si="1"/>
        <v/>
      </c>
      <c r="K38" s="191" t="str">
        <f t="shared" si="8"/>
        <v/>
      </c>
      <c r="L38" s="174"/>
      <c r="M38" s="189" t="str">
        <f t="shared" si="9"/>
        <v/>
      </c>
      <c r="N38" s="186" t="str">
        <f t="shared" si="10"/>
        <v/>
      </c>
      <c r="O38" s="191" t="str">
        <f t="shared" si="2"/>
        <v/>
      </c>
      <c r="P38" s="191" t="str">
        <f t="shared" si="11"/>
        <v/>
      </c>
      <c r="Q38" s="40"/>
    </row>
    <row r="39" spans="1:17" ht="18" customHeight="1" x14ac:dyDescent="0.3">
      <c r="A39" s="162"/>
      <c r="B39" s="176"/>
      <c r="C39" s="189" t="str">
        <f t="shared" si="3"/>
        <v/>
      </c>
      <c r="D39" s="186" t="str">
        <f t="shared" si="4"/>
        <v/>
      </c>
      <c r="E39" s="190" t="str">
        <f t="shared" si="0"/>
        <v/>
      </c>
      <c r="F39" s="191" t="str">
        <f t="shared" si="5"/>
        <v/>
      </c>
      <c r="G39" s="173"/>
      <c r="H39" s="189" t="str">
        <f t="shared" si="6"/>
        <v/>
      </c>
      <c r="I39" s="186" t="str">
        <f t="shared" si="7"/>
        <v/>
      </c>
      <c r="J39" s="191" t="str">
        <f t="shared" si="1"/>
        <v/>
      </c>
      <c r="K39" s="191" t="str">
        <f t="shared" si="8"/>
        <v/>
      </c>
      <c r="L39" s="174"/>
      <c r="M39" s="189" t="str">
        <f t="shared" si="9"/>
        <v/>
      </c>
      <c r="N39" s="186" t="str">
        <f t="shared" si="10"/>
        <v/>
      </c>
      <c r="O39" s="191" t="str">
        <f t="shared" si="2"/>
        <v/>
      </c>
      <c r="P39" s="191" t="str">
        <f t="shared" si="11"/>
        <v/>
      </c>
      <c r="Q39" s="40"/>
    </row>
    <row r="40" spans="1:17" ht="18" customHeight="1" x14ac:dyDescent="0.3">
      <c r="A40" s="162"/>
      <c r="B40" s="176"/>
      <c r="C40" s="189" t="str">
        <f t="shared" si="3"/>
        <v/>
      </c>
      <c r="D40" s="186" t="str">
        <f t="shared" si="4"/>
        <v/>
      </c>
      <c r="E40" s="190" t="str">
        <f t="shared" si="0"/>
        <v/>
      </c>
      <c r="F40" s="191" t="str">
        <f t="shared" si="5"/>
        <v/>
      </c>
      <c r="G40" s="173"/>
      <c r="H40" s="189" t="str">
        <f t="shared" si="6"/>
        <v/>
      </c>
      <c r="I40" s="186" t="str">
        <f t="shared" si="7"/>
        <v/>
      </c>
      <c r="J40" s="191" t="str">
        <f t="shared" si="1"/>
        <v/>
      </c>
      <c r="K40" s="191" t="str">
        <f t="shared" si="8"/>
        <v/>
      </c>
      <c r="L40" s="174"/>
      <c r="M40" s="189" t="str">
        <f t="shared" si="9"/>
        <v/>
      </c>
      <c r="N40" s="186" t="str">
        <f t="shared" si="10"/>
        <v/>
      </c>
      <c r="O40" s="191" t="str">
        <f t="shared" si="2"/>
        <v/>
      </c>
      <c r="P40" s="191" t="str">
        <f t="shared" si="11"/>
        <v/>
      </c>
      <c r="Q40" s="40"/>
    </row>
    <row r="41" spans="1:17" ht="18" customHeight="1" x14ac:dyDescent="0.3">
      <c r="A41" s="162"/>
      <c r="B41" s="176"/>
      <c r="C41" s="189" t="str">
        <f t="shared" si="3"/>
        <v/>
      </c>
      <c r="D41" s="186" t="str">
        <f t="shared" si="4"/>
        <v/>
      </c>
      <c r="E41" s="190" t="str">
        <f t="shared" si="0"/>
        <v/>
      </c>
      <c r="F41" s="191" t="str">
        <f t="shared" si="5"/>
        <v/>
      </c>
      <c r="G41" s="173"/>
      <c r="H41" s="189" t="str">
        <f t="shared" si="6"/>
        <v/>
      </c>
      <c r="I41" s="186" t="str">
        <f t="shared" si="7"/>
        <v/>
      </c>
      <c r="J41" s="191" t="str">
        <f t="shared" si="1"/>
        <v/>
      </c>
      <c r="K41" s="191" t="str">
        <f t="shared" si="8"/>
        <v/>
      </c>
      <c r="L41" s="174"/>
      <c r="M41" s="189" t="str">
        <f t="shared" si="9"/>
        <v/>
      </c>
      <c r="N41" s="186" t="str">
        <f t="shared" si="10"/>
        <v/>
      </c>
      <c r="O41" s="191" t="str">
        <f t="shared" si="2"/>
        <v/>
      </c>
      <c r="P41" s="191" t="str">
        <f t="shared" si="11"/>
        <v/>
      </c>
      <c r="Q41" s="40"/>
    </row>
    <row r="42" spans="1:17" ht="18" customHeight="1" x14ac:dyDescent="0.3">
      <c r="A42" s="162"/>
      <c r="B42" s="176"/>
      <c r="C42" s="189" t="str">
        <f t="shared" si="3"/>
        <v/>
      </c>
      <c r="D42" s="186" t="str">
        <f t="shared" si="4"/>
        <v/>
      </c>
      <c r="E42" s="190" t="str">
        <f t="shared" si="0"/>
        <v/>
      </c>
      <c r="F42" s="191" t="str">
        <f t="shared" si="5"/>
        <v/>
      </c>
      <c r="G42" s="173"/>
      <c r="H42" s="189" t="str">
        <f t="shared" si="6"/>
        <v/>
      </c>
      <c r="I42" s="186" t="str">
        <f t="shared" si="7"/>
        <v/>
      </c>
      <c r="J42" s="191" t="str">
        <f t="shared" si="1"/>
        <v/>
      </c>
      <c r="K42" s="191" t="str">
        <f t="shared" si="8"/>
        <v/>
      </c>
      <c r="L42" s="174"/>
      <c r="M42" s="189" t="str">
        <f t="shared" si="9"/>
        <v/>
      </c>
      <c r="N42" s="186" t="str">
        <f t="shared" si="10"/>
        <v/>
      </c>
      <c r="O42" s="191" t="str">
        <f t="shared" si="2"/>
        <v/>
      </c>
      <c r="P42" s="191" t="str">
        <f t="shared" si="11"/>
        <v/>
      </c>
      <c r="Q42" s="40"/>
    </row>
    <row r="43" spans="1:17" ht="18" customHeight="1" x14ac:dyDescent="0.3">
      <c r="A43" s="162"/>
      <c r="B43" s="176"/>
      <c r="C43" s="189" t="str">
        <f t="shared" si="3"/>
        <v/>
      </c>
      <c r="D43" s="186" t="str">
        <f t="shared" si="4"/>
        <v/>
      </c>
      <c r="E43" s="190" t="str">
        <f t="shared" si="0"/>
        <v/>
      </c>
      <c r="F43" s="191" t="str">
        <f t="shared" si="5"/>
        <v/>
      </c>
      <c r="G43" s="173"/>
      <c r="H43" s="189" t="str">
        <f t="shared" si="6"/>
        <v/>
      </c>
      <c r="I43" s="186" t="str">
        <f t="shared" si="7"/>
        <v/>
      </c>
      <c r="J43" s="191" t="str">
        <f t="shared" si="1"/>
        <v/>
      </c>
      <c r="K43" s="191" t="str">
        <f t="shared" si="8"/>
        <v/>
      </c>
      <c r="L43" s="174"/>
      <c r="M43" s="189" t="str">
        <f t="shared" si="9"/>
        <v/>
      </c>
      <c r="N43" s="186" t="str">
        <f t="shared" si="10"/>
        <v/>
      </c>
      <c r="O43" s="191" t="str">
        <f t="shared" si="2"/>
        <v/>
      </c>
      <c r="P43" s="191" t="str">
        <f t="shared" si="11"/>
        <v/>
      </c>
      <c r="Q43" s="40"/>
    </row>
    <row r="44" spans="1:17" ht="18" hidden="1" customHeight="1" outlineLevel="1" x14ac:dyDescent="0.3">
      <c r="A44" s="162"/>
      <c r="B44" s="176"/>
      <c r="C44" s="189" t="str">
        <f t="shared" si="3"/>
        <v/>
      </c>
      <c r="D44" s="186" t="str">
        <f t="shared" si="4"/>
        <v/>
      </c>
      <c r="E44" s="190" t="str">
        <f>IF(C44="","",E43*(1+$C$7))</f>
        <v/>
      </c>
      <c r="F44" s="191" t="str">
        <f t="shared" si="5"/>
        <v/>
      </c>
      <c r="G44" s="173"/>
      <c r="H44" s="189" t="str">
        <f t="shared" si="6"/>
        <v/>
      </c>
      <c r="I44" s="186" t="str">
        <f t="shared" si="7"/>
        <v/>
      </c>
      <c r="J44" s="191" t="str">
        <f>IF(H44="","",J43*(1+$C$7))</f>
        <v/>
      </c>
      <c r="K44" s="191" t="str">
        <f t="shared" si="8"/>
        <v/>
      </c>
      <c r="L44" s="174"/>
      <c r="M44" s="189" t="str">
        <f t="shared" si="9"/>
        <v/>
      </c>
      <c r="N44" s="186" t="str">
        <f t="shared" si="10"/>
        <v/>
      </c>
      <c r="O44" s="191" t="str">
        <f>IF(M44="","",O43*(1+$C$7))</f>
        <v/>
      </c>
      <c r="P44" s="191" t="str">
        <f t="shared" si="11"/>
        <v/>
      </c>
      <c r="Q44" s="40"/>
    </row>
    <row r="45" spans="1:17" ht="18" hidden="1" customHeight="1" outlineLevel="1" x14ac:dyDescent="0.3">
      <c r="A45" s="162"/>
      <c r="B45" s="176"/>
      <c r="C45" s="189" t="str">
        <f t="shared" si="3"/>
        <v/>
      </c>
      <c r="D45" s="186" t="str">
        <f t="shared" si="4"/>
        <v/>
      </c>
      <c r="E45" s="190" t="str">
        <f>IF(C45="","",E44*(1+$C$7))</f>
        <v/>
      </c>
      <c r="F45" s="191" t="str">
        <f t="shared" si="5"/>
        <v/>
      </c>
      <c r="G45" s="173"/>
      <c r="H45" s="189" t="str">
        <f t="shared" si="6"/>
        <v/>
      </c>
      <c r="I45" s="186" t="str">
        <f t="shared" si="7"/>
        <v/>
      </c>
      <c r="J45" s="191" t="str">
        <f>IF(H45="","",J44*(1+$C$7))</f>
        <v/>
      </c>
      <c r="K45" s="191" t="str">
        <f t="shared" si="8"/>
        <v/>
      </c>
      <c r="L45" s="174"/>
      <c r="M45" s="189" t="str">
        <f t="shared" si="9"/>
        <v/>
      </c>
      <c r="N45" s="186" t="str">
        <f t="shared" si="10"/>
        <v/>
      </c>
      <c r="O45" s="191" t="str">
        <f>IF(M45="","",O44*(1+$C$7))</f>
        <v/>
      </c>
      <c r="P45" s="191" t="str">
        <f t="shared" si="11"/>
        <v/>
      </c>
      <c r="Q45" s="40"/>
    </row>
    <row r="46" spans="1:17" ht="18" hidden="1" customHeight="1" outlineLevel="1" x14ac:dyDescent="0.3">
      <c r="A46" s="162"/>
      <c r="B46" s="176"/>
      <c r="C46" s="189" t="str">
        <f t="shared" si="3"/>
        <v/>
      </c>
      <c r="D46" s="186" t="str">
        <f t="shared" si="4"/>
        <v/>
      </c>
      <c r="E46" s="190" t="str">
        <f t="shared" ref="E46:E52" si="12">IF(C46="","",E45*(1+$C$7))</f>
        <v/>
      </c>
      <c r="F46" s="191" t="str">
        <f t="shared" si="5"/>
        <v/>
      </c>
      <c r="G46" s="173"/>
      <c r="H46" s="189" t="str">
        <f t="shared" si="6"/>
        <v/>
      </c>
      <c r="I46" s="186" t="str">
        <f t="shared" si="7"/>
        <v/>
      </c>
      <c r="J46" s="191" t="str">
        <f t="shared" ref="J46:J53" si="13">IF(H46="","",J45*(1+$C$7))</f>
        <v/>
      </c>
      <c r="K46" s="191" t="str">
        <f t="shared" si="8"/>
        <v/>
      </c>
      <c r="L46" s="174"/>
      <c r="M46" s="189" t="str">
        <f t="shared" si="9"/>
        <v/>
      </c>
      <c r="N46" s="186" t="str">
        <f t="shared" si="10"/>
        <v/>
      </c>
      <c r="O46" s="191" t="str">
        <f t="shared" ref="O46:O53" si="14">IF(M46="","",O45*(1+$C$7))</f>
        <v/>
      </c>
      <c r="P46" s="191" t="str">
        <f t="shared" si="11"/>
        <v/>
      </c>
      <c r="Q46" s="40"/>
    </row>
    <row r="47" spans="1:17" ht="18" hidden="1" customHeight="1" outlineLevel="1" x14ac:dyDescent="0.3">
      <c r="A47" s="162"/>
      <c r="B47" s="176"/>
      <c r="C47" s="189" t="str">
        <f t="shared" si="3"/>
        <v/>
      </c>
      <c r="D47" s="186" t="str">
        <f t="shared" si="4"/>
        <v/>
      </c>
      <c r="E47" s="190" t="str">
        <f t="shared" si="12"/>
        <v/>
      </c>
      <c r="F47" s="191" t="str">
        <f t="shared" si="5"/>
        <v/>
      </c>
      <c r="G47" s="173"/>
      <c r="H47" s="189" t="str">
        <f t="shared" si="6"/>
        <v/>
      </c>
      <c r="I47" s="186" t="str">
        <f t="shared" si="7"/>
        <v/>
      </c>
      <c r="J47" s="191" t="str">
        <f t="shared" si="13"/>
        <v/>
      </c>
      <c r="K47" s="191" t="str">
        <f t="shared" si="8"/>
        <v/>
      </c>
      <c r="L47" s="174"/>
      <c r="M47" s="189" t="str">
        <f t="shared" si="9"/>
        <v/>
      </c>
      <c r="N47" s="186" t="str">
        <f t="shared" si="10"/>
        <v/>
      </c>
      <c r="O47" s="191" t="str">
        <f t="shared" si="14"/>
        <v/>
      </c>
      <c r="P47" s="191" t="str">
        <f t="shared" si="11"/>
        <v/>
      </c>
      <c r="Q47" s="40"/>
    </row>
    <row r="48" spans="1:17" ht="18" hidden="1" customHeight="1" outlineLevel="1" x14ac:dyDescent="0.3">
      <c r="A48" s="162"/>
      <c r="B48" s="176"/>
      <c r="C48" s="189" t="str">
        <f t="shared" si="3"/>
        <v/>
      </c>
      <c r="D48" s="186" t="str">
        <f t="shared" si="4"/>
        <v/>
      </c>
      <c r="E48" s="190" t="str">
        <f t="shared" si="12"/>
        <v/>
      </c>
      <c r="F48" s="191" t="str">
        <f t="shared" si="5"/>
        <v/>
      </c>
      <c r="G48" s="173"/>
      <c r="H48" s="189" t="str">
        <f t="shared" si="6"/>
        <v/>
      </c>
      <c r="I48" s="186" t="str">
        <f t="shared" si="7"/>
        <v/>
      </c>
      <c r="J48" s="191" t="str">
        <f t="shared" si="13"/>
        <v/>
      </c>
      <c r="K48" s="191" t="str">
        <f t="shared" si="8"/>
        <v/>
      </c>
      <c r="L48" s="174"/>
      <c r="M48" s="189" t="str">
        <f t="shared" si="9"/>
        <v/>
      </c>
      <c r="N48" s="186" t="str">
        <f t="shared" si="10"/>
        <v/>
      </c>
      <c r="O48" s="191" t="str">
        <f t="shared" si="14"/>
        <v/>
      </c>
      <c r="P48" s="191" t="str">
        <f t="shared" si="11"/>
        <v/>
      </c>
      <c r="Q48" s="40"/>
    </row>
    <row r="49" spans="1:18" ht="18" hidden="1" customHeight="1" outlineLevel="1" x14ac:dyDescent="0.3">
      <c r="A49" s="162"/>
      <c r="B49" s="176"/>
      <c r="C49" s="189" t="str">
        <f t="shared" si="3"/>
        <v/>
      </c>
      <c r="D49" s="186" t="str">
        <f t="shared" si="4"/>
        <v/>
      </c>
      <c r="E49" s="190" t="str">
        <f t="shared" si="12"/>
        <v/>
      </c>
      <c r="F49" s="191" t="str">
        <f t="shared" si="5"/>
        <v/>
      </c>
      <c r="G49" s="173"/>
      <c r="H49" s="189" t="str">
        <f t="shared" si="6"/>
        <v/>
      </c>
      <c r="I49" s="186" t="str">
        <f t="shared" si="7"/>
        <v/>
      </c>
      <c r="J49" s="191" t="str">
        <f t="shared" si="13"/>
        <v/>
      </c>
      <c r="K49" s="191" t="str">
        <f t="shared" si="8"/>
        <v/>
      </c>
      <c r="L49" s="174"/>
      <c r="M49" s="189" t="str">
        <f t="shared" si="9"/>
        <v/>
      </c>
      <c r="N49" s="186" t="str">
        <f t="shared" si="10"/>
        <v/>
      </c>
      <c r="O49" s="191" t="str">
        <f t="shared" si="14"/>
        <v/>
      </c>
      <c r="P49" s="191" t="str">
        <f t="shared" si="11"/>
        <v/>
      </c>
      <c r="Q49" s="40"/>
    </row>
    <row r="50" spans="1:18" ht="18" hidden="1" customHeight="1" outlineLevel="1" x14ac:dyDescent="0.3">
      <c r="A50" s="162"/>
      <c r="B50" s="176"/>
      <c r="C50" s="189" t="str">
        <f t="shared" si="3"/>
        <v/>
      </c>
      <c r="D50" s="186" t="str">
        <f t="shared" si="4"/>
        <v/>
      </c>
      <c r="E50" s="190" t="str">
        <f t="shared" si="12"/>
        <v/>
      </c>
      <c r="F50" s="191" t="str">
        <f t="shared" si="5"/>
        <v/>
      </c>
      <c r="G50" s="173"/>
      <c r="H50" s="189" t="str">
        <f t="shared" si="6"/>
        <v/>
      </c>
      <c r="I50" s="186" t="str">
        <f t="shared" si="7"/>
        <v/>
      </c>
      <c r="J50" s="191" t="str">
        <f t="shared" si="13"/>
        <v/>
      </c>
      <c r="K50" s="191" t="str">
        <f t="shared" si="8"/>
        <v/>
      </c>
      <c r="L50" s="174"/>
      <c r="M50" s="189" t="str">
        <f t="shared" si="9"/>
        <v/>
      </c>
      <c r="N50" s="186" t="str">
        <f t="shared" si="10"/>
        <v/>
      </c>
      <c r="O50" s="191" t="str">
        <f t="shared" si="14"/>
        <v/>
      </c>
      <c r="P50" s="191" t="str">
        <f t="shared" si="11"/>
        <v/>
      </c>
      <c r="Q50" s="40"/>
    </row>
    <row r="51" spans="1:18" ht="18" hidden="1" customHeight="1" outlineLevel="1" x14ac:dyDescent="0.3">
      <c r="A51" s="162"/>
      <c r="B51" s="176"/>
      <c r="C51" s="189" t="str">
        <f t="shared" si="3"/>
        <v/>
      </c>
      <c r="D51" s="186" t="str">
        <f t="shared" si="4"/>
        <v/>
      </c>
      <c r="E51" s="190" t="str">
        <f t="shared" si="12"/>
        <v/>
      </c>
      <c r="F51" s="191" t="str">
        <f t="shared" si="5"/>
        <v/>
      </c>
      <c r="G51" s="173"/>
      <c r="H51" s="189" t="str">
        <f t="shared" si="6"/>
        <v/>
      </c>
      <c r="I51" s="186" t="str">
        <f t="shared" si="7"/>
        <v/>
      </c>
      <c r="J51" s="191" t="str">
        <f t="shared" si="13"/>
        <v/>
      </c>
      <c r="K51" s="191" t="str">
        <f t="shared" si="8"/>
        <v/>
      </c>
      <c r="L51" s="174"/>
      <c r="M51" s="189" t="str">
        <f t="shared" si="9"/>
        <v/>
      </c>
      <c r="N51" s="186" t="str">
        <f t="shared" si="10"/>
        <v/>
      </c>
      <c r="O51" s="191" t="str">
        <f t="shared" si="14"/>
        <v/>
      </c>
      <c r="P51" s="191" t="str">
        <f t="shared" si="11"/>
        <v/>
      </c>
      <c r="Q51" s="40"/>
    </row>
    <row r="52" spans="1:18" ht="18" hidden="1" customHeight="1" outlineLevel="1" x14ac:dyDescent="0.3">
      <c r="A52" s="162"/>
      <c r="B52" s="176"/>
      <c r="C52" s="189" t="str">
        <f t="shared" si="3"/>
        <v/>
      </c>
      <c r="D52" s="186" t="str">
        <f t="shared" si="4"/>
        <v/>
      </c>
      <c r="E52" s="190" t="str">
        <f t="shared" si="12"/>
        <v/>
      </c>
      <c r="F52" s="191" t="str">
        <f t="shared" si="5"/>
        <v/>
      </c>
      <c r="G52" s="173"/>
      <c r="H52" s="189" t="str">
        <f t="shared" si="6"/>
        <v/>
      </c>
      <c r="I52" s="186" t="str">
        <f t="shared" si="7"/>
        <v/>
      </c>
      <c r="J52" s="191" t="str">
        <f t="shared" si="13"/>
        <v/>
      </c>
      <c r="K52" s="191" t="str">
        <f t="shared" si="8"/>
        <v/>
      </c>
      <c r="L52" s="174"/>
      <c r="M52" s="189" t="str">
        <f t="shared" si="9"/>
        <v/>
      </c>
      <c r="N52" s="186" t="str">
        <f t="shared" si="10"/>
        <v/>
      </c>
      <c r="O52" s="191" t="str">
        <f t="shared" si="14"/>
        <v/>
      </c>
      <c r="P52" s="191" t="str">
        <f t="shared" si="11"/>
        <v/>
      </c>
      <c r="Q52" s="40"/>
    </row>
    <row r="53" spans="1:18" ht="18" hidden="1" customHeight="1" outlineLevel="1" x14ac:dyDescent="0.3">
      <c r="A53" s="162"/>
      <c r="B53" s="176"/>
      <c r="C53" s="189" t="str">
        <f t="shared" ref="C53" si="15">IFERROR(IF(C52+1&lt;=$C$12,C52+1,""),"")</f>
        <v/>
      </c>
      <c r="D53" s="186" t="str">
        <f t="shared" ref="D53" si="16">IF(C53="","",D52+1)</f>
        <v/>
      </c>
      <c r="E53" s="190" t="str">
        <f t="shared" ref="E53" si="17">IF(C53="","",E52*(1+$C$7))</f>
        <v/>
      </c>
      <c r="F53" s="191" t="str">
        <f t="shared" si="5"/>
        <v/>
      </c>
      <c r="G53" s="173"/>
      <c r="H53" s="189" t="str">
        <f t="shared" si="6"/>
        <v/>
      </c>
      <c r="I53" s="186" t="str">
        <f t="shared" si="7"/>
        <v/>
      </c>
      <c r="J53" s="191" t="str">
        <f t="shared" si="13"/>
        <v/>
      </c>
      <c r="K53" s="191" t="str">
        <f t="shared" si="8"/>
        <v/>
      </c>
      <c r="L53" s="174"/>
      <c r="M53" s="189" t="str">
        <f t="shared" si="9"/>
        <v/>
      </c>
      <c r="N53" s="186" t="str">
        <f t="shared" si="10"/>
        <v/>
      </c>
      <c r="O53" s="191" t="str">
        <f t="shared" si="14"/>
        <v/>
      </c>
      <c r="P53" s="191" t="str">
        <f t="shared" si="11"/>
        <v/>
      </c>
      <c r="Q53" s="40"/>
    </row>
    <row r="54" spans="1:18" ht="18" collapsed="1" thickBot="1" x14ac:dyDescent="0.35">
      <c r="A54" s="162"/>
      <c r="B54" s="223" t="s">
        <v>296</v>
      </c>
      <c r="C54" s="189"/>
      <c r="D54" s="183"/>
      <c r="E54" s="224">
        <f>SUM(E15:E53)</f>
        <v>0</v>
      </c>
      <c r="F54" s="193"/>
      <c r="G54" s="194"/>
      <c r="H54" s="189"/>
      <c r="I54" s="183"/>
      <c r="J54" s="224">
        <f>SUM(J15:J53)</f>
        <v>0</v>
      </c>
      <c r="K54" s="195"/>
      <c r="L54" s="195"/>
      <c r="M54" s="189"/>
      <c r="N54" s="183"/>
      <c r="O54" s="224">
        <f>SUM(O15:O53)</f>
        <v>0</v>
      </c>
      <c r="P54" s="195"/>
      <c r="Q54" s="40"/>
    </row>
    <row r="55" spans="1:18" s="5" customFormat="1" ht="16.2" thickBot="1" x14ac:dyDescent="0.35">
      <c r="A55" s="196"/>
      <c r="B55" s="196"/>
      <c r="C55" s="196"/>
      <c r="D55" s="196"/>
      <c r="E55" s="196"/>
      <c r="F55" s="196"/>
      <c r="G55" s="196"/>
      <c r="H55" s="196"/>
      <c r="I55" s="196"/>
      <c r="J55" s="197"/>
      <c r="K55" s="198"/>
      <c r="L55" s="198"/>
      <c r="M55" s="198"/>
      <c r="N55" s="198"/>
      <c r="O55" s="198"/>
      <c r="P55" s="198"/>
      <c r="Q55" s="40"/>
    </row>
    <row r="56" spans="1:18" x14ac:dyDescent="0.25">
      <c r="A56" s="199"/>
      <c r="B56" s="200"/>
      <c r="C56" s="200"/>
      <c r="D56" s="200"/>
      <c r="E56" s="200"/>
      <c r="F56" s="200"/>
      <c r="G56" s="200"/>
      <c r="H56" s="200"/>
      <c r="I56" s="200"/>
      <c r="J56" s="200"/>
      <c r="K56" s="200"/>
      <c r="L56" s="200"/>
      <c r="M56" s="200"/>
      <c r="N56" s="201"/>
      <c r="O56" s="200"/>
      <c r="P56" s="200"/>
      <c r="Q56" s="202"/>
      <c r="R56" s="152"/>
    </row>
    <row r="57" spans="1:18" ht="18" customHeight="1" x14ac:dyDescent="0.3">
      <c r="A57" s="162"/>
      <c r="B57" s="170" t="s">
        <v>26</v>
      </c>
      <c r="C57" s="379"/>
      <c r="D57" s="380"/>
      <c r="E57" s="380"/>
      <c r="F57" s="381"/>
      <c r="G57" s="171"/>
      <c r="H57" s="379"/>
      <c r="I57" s="380"/>
      <c r="J57" s="380"/>
      <c r="K57" s="381"/>
      <c r="L57" s="172"/>
      <c r="M57" s="379"/>
      <c r="N57" s="380"/>
      <c r="O57" s="380"/>
      <c r="P57" s="381"/>
      <c r="Q57" s="40"/>
    </row>
    <row r="58" spans="1:18" ht="18" customHeight="1" x14ac:dyDescent="0.3">
      <c r="A58" s="162"/>
      <c r="B58" s="170" t="s">
        <v>273</v>
      </c>
      <c r="C58" s="385"/>
      <c r="D58" s="386"/>
      <c r="E58" s="386"/>
      <c r="F58" s="387"/>
      <c r="G58" s="173"/>
      <c r="H58" s="385"/>
      <c r="I58" s="386"/>
      <c r="J58" s="386"/>
      <c r="K58" s="387"/>
      <c r="L58" s="174"/>
      <c r="M58" s="385"/>
      <c r="N58" s="386"/>
      <c r="O58" s="386"/>
      <c r="P58" s="387"/>
      <c r="Q58" s="40"/>
    </row>
    <row r="59" spans="1:18" ht="18" customHeight="1" x14ac:dyDescent="0.25">
      <c r="A59" s="162"/>
      <c r="B59" s="203" t="s">
        <v>274</v>
      </c>
      <c r="C59" s="379"/>
      <c r="D59" s="380"/>
      <c r="E59" s="380"/>
      <c r="F59" s="381"/>
      <c r="G59" s="173"/>
      <c r="H59" s="379"/>
      <c r="I59" s="380"/>
      <c r="J59" s="380"/>
      <c r="K59" s="381"/>
      <c r="L59" s="174"/>
      <c r="M59" s="379"/>
      <c r="N59" s="380"/>
      <c r="O59" s="380"/>
      <c r="P59" s="381"/>
      <c r="Q59" s="40"/>
    </row>
    <row r="60" spans="1:18" ht="18" customHeight="1" x14ac:dyDescent="0.3">
      <c r="A60" s="162"/>
      <c r="B60" s="170" t="s">
        <v>275</v>
      </c>
      <c r="C60" s="382"/>
      <c r="D60" s="383"/>
      <c r="E60" s="383"/>
      <c r="F60" s="384"/>
      <c r="G60" s="173"/>
      <c r="H60" s="382"/>
      <c r="I60" s="383"/>
      <c r="J60" s="383"/>
      <c r="K60" s="384"/>
      <c r="L60" s="174"/>
      <c r="M60" s="382"/>
      <c r="N60" s="383"/>
      <c r="O60" s="383"/>
      <c r="P60" s="384"/>
      <c r="Q60" s="40"/>
    </row>
    <row r="61" spans="1:18" ht="18" customHeight="1" x14ac:dyDescent="0.3">
      <c r="A61" s="162"/>
      <c r="B61" s="176"/>
      <c r="C61" s="149"/>
      <c r="D61" s="150"/>
      <c r="E61" s="150"/>
      <c r="F61" s="151"/>
      <c r="G61" s="177"/>
      <c r="H61" s="178"/>
      <c r="I61" s="179"/>
      <c r="J61" s="179"/>
      <c r="K61" s="180"/>
      <c r="L61" s="181"/>
      <c r="M61" s="178"/>
      <c r="N61" s="179"/>
      <c r="O61" s="179"/>
      <c r="P61" s="179"/>
      <c r="Q61" s="182"/>
    </row>
    <row r="62" spans="1:18" ht="18" customHeight="1" x14ac:dyDescent="0.3">
      <c r="A62" s="162"/>
      <c r="B62" s="170"/>
      <c r="C62" s="183" t="s">
        <v>277</v>
      </c>
      <c r="D62" s="183" t="s">
        <v>278</v>
      </c>
      <c r="E62" s="183" t="s">
        <v>276</v>
      </c>
      <c r="F62" s="184" t="s">
        <v>279</v>
      </c>
      <c r="G62" s="173"/>
      <c r="H62" s="183" t="s">
        <v>277</v>
      </c>
      <c r="I62" s="183" t="s">
        <v>278</v>
      </c>
      <c r="J62" s="184" t="s">
        <v>276</v>
      </c>
      <c r="K62" s="184" t="s">
        <v>279</v>
      </c>
      <c r="L62" s="174"/>
      <c r="M62" s="183" t="s">
        <v>277</v>
      </c>
      <c r="N62" s="183" t="s">
        <v>278</v>
      </c>
      <c r="O62" s="184" t="s">
        <v>276</v>
      </c>
      <c r="P62" s="184" t="s">
        <v>279</v>
      </c>
      <c r="Q62" s="40"/>
    </row>
    <row r="63" spans="1:18" ht="18" customHeight="1" x14ac:dyDescent="0.3">
      <c r="A63" s="162"/>
      <c r="B63" s="192"/>
      <c r="C63" s="185">
        <v>1</v>
      </c>
      <c r="D63" s="186">
        <f>+C59</f>
        <v>0</v>
      </c>
      <c r="E63" s="187">
        <f>IFERROR(C58/C60,0)</f>
        <v>0</v>
      </c>
      <c r="F63" s="188">
        <f>+E63</f>
        <v>0</v>
      </c>
      <c r="G63" s="173"/>
      <c r="H63" s="185">
        <v>1</v>
      </c>
      <c r="I63" s="186">
        <f>+H59</f>
        <v>0</v>
      </c>
      <c r="J63" s="188">
        <f>IFERROR(H58/H60,0)</f>
        <v>0</v>
      </c>
      <c r="K63" s="188">
        <f>+J63</f>
        <v>0</v>
      </c>
      <c r="L63" s="174"/>
      <c r="M63" s="185">
        <v>1</v>
      </c>
      <c r="N63" s="186">
        <f>+M59</f>
        <v>0</v>
      </c>
      <c r="O63" s="188">
        <f>IFERROR(M58/M60,0)</f>
        <v>0</v>
      </c>
      <c r="P63" s="188">
        <f>+O63</f>
        <v>0</v>
      </c>
      <c r="Q63" s="40"/>
    </row>
    <row r="64" spans="1:18" ht="18" customHeight="1" x14ac:dyDescent="0.3">
      <c r="A64" s="162"/>
      <c r="B64" s="192"/>
      <c r="C64" s="189" t="str">
        <f>IFERROR(IF(C63+1&lt;=$C$60,C63+1,""),"")</f>
        <v/>
      </c>
      <c r="D64" s="186" t="str">
        <f>IF(C64="","",D63+1)</f>
        <v/>
      </c>
      <c r="E64" s="190" t="str">
        <f t="shared" ref="E64:E91" si="18">IF(C64="","",E63*(1+$C$7))</f>
        <v/>
      </c>
      <c r="F64" s="191" t="str">
        <f>IFERROR(F63+E64,"")</f>
        <v/>
      </c>
      <c r="G64" s="173"/>
      <c r="H64" s="189" t="str">
        <f>IFERROR(IF(H63+1&lt;=$H$60,H63+1,""),"")</f>
        <v/>
      </c>
      <c r="I64" s="186" t="str">
        <f>IF(H64="","",I63+1)</f>
        <v/>
      </c>
      <c r="J64" s="191" t="str">
        <f t="shared" ref="J64:J91" si="19">IF(H64="","",J63*(1+$C$7))</f>
        <v/>
      </c>
      <c r="K64" s="191" t="str">
        <f>IFERROR(K63+J64,"")</f>
        <v/>
      </c>
      <c r="L64" s="174"/>
      <c r="M64" s="189" t="str">
        <f>IFERROR(IF(M63+1&lt;=$M$60,M63+1,""),"")</f>
        <v/>
      </c>
      <c r="N64" s="186" t="str">
        <f>IF(M64="","",N63+1)</f>
        <v/>
      </c>
      <c r="O64" s="191" t="str">
        <f t="shared" ref="O64:O91" si="20">IF(M64="","",O63*(1+$C$7))</f>
        <v/>
      </c>
      <c r="P64" s="191" t="str">
        <f>IFERROR(P63+O64,"")</f>
        <v/>
      </c>
      <c r="Q64" s="40"/>
    </row>
    <row r="65" spans="1:17" ht="18" customHeight="1" x14ac:dyDescent="0.3">
      <c r="A65" s="162"/>
      <c r="B65" s="192"/>
      <c r="C65" s="189" t="str">
        <f t="shared" ref="C65:C101" si="21">IFERROR(IF(C64+1&lt;=$C$60,C64+1,""),"")</f>
        <v/>
      </c>
      <c r="D65" s="186" t="str">
        <f t="shared" ref="D65:D101" si="22">IF(C65="","",D64+1)</f>
        <v/>
      </c>
      <c r="E65" s="190" t="str">
        <f t="shared" si="18"/>
        <v/>
      </c>
      <c r="F65" s="191" t="str">
        <f t="shared" ref="F65:F101" si="23">IFERROR(F64+E65,"")</f>
        <v/>
      </c>
      <c r="G65" s="173"/>
      <c r="H65" s="189" t="str">
        <f t="shared" ref="H65:H101" si="24">IFERROR(IF(H64+1&lt;=$H$60,H64+1,""),"")</f>
        <v/>
      </c>
      <c r="I65" s="186" t="str">
        <f t="shared" ref="I65:I101" si="25">IF(H65="","",I64+1)</f>
        <v/>
      </c>
      <c r="J65" s="191" t="str">
        <f t="shared" si="19"/>
        <v/>
      </c>
      <c r="K65" s="191" t="str">
        <f t="shared" ref="K65:K101" si="26">IFERROR(K64+J65,"")</f>
        <v/>
      </c>
      <c r="L65" s="174"/>
      <c r="M65" s="189" t="str">
        <f t="shared" ref="M65:M101" si="27">IFERROR(IF(M64+1&lt;=$M$60,M64+1,""),"")</f>
        <v/>
      </c>
      <c r="N65" s="186" t="str">
        <f t="shared" ref="N65:N101" si="28">IF(M65="","",N64+1)</f>
        <v/>
      </c>
      <c r="O65" s="191" t="str">
        <f t="shared" si="20"/>
        <v/>
      </c>
      <c r="P65" s="191" t="str">
        <f t="shared" ref="P65:P101" si="29">IFERROR(P64+O65,"")</f>
        <v/>
      </c>
      <c r="Q65" s="40"/>
    </row>
    <row r="66" spans="1:17" ht="18" customHeight="1" x14ac:dyDescent="0.3">
      <c r="A66" s="162"/>
      <c r="B66" s="192"/>
      <c r="C66" s="189" t="str">
        <f t="shared" si="21"/>
        <v/>
      </c>
      <c r="D66" s="186" t="str">
        <f t="shared" si="22"/>
        <v/>
      </c>
      <c r="E66" s="190" t="str">
        <f t="shared" si="18"/>
        <v/>
      </c>
      <c r="F66" s="191" t="str">
        <f t="shared" si="23"/>
        <v/>
      </c>
      <c r="G66" s="173"/>
      <c r="H66" s="189" t="str">
        <f t="shared" si="24"/>
        <v/>
      </c>
      <c r="I66" s="186" t="str">
        <f t="shared" si="25"/>
        <v/>
      </c>
      <c r="J66" s="191" t="str">
        <f t="shared" si="19"/>
        <v/>
      </c>
      <c r="K66" s="191" t="str">
        <f t="shared" si="26"/>
        <v/>
      </c>
      <c r="L66" s="174"/>
      <c r="M66" s="189" t="str">
        <f t="shared" si="27"/>
        <v/>
      </c>
      <c r="N66" s="186" t="str">
        <f t="shared" si="28"/>
        <v/>
      </c>
      <c r="O66" s="191" t="str">
        <f t="shared" si="20"/>
        <v/>
      </c>
      <c r="P66" s="191" t="str">
        <f t="shared" si="29"/>
        <v/>
      </c>
      <c r="Q66" s="40"/>
    </row>
    <row r="67" spans="1:17" ht="18" customHeight="1" x14ac:dyDescent="0.3">
      <c r="A67" s="162"/>
      <c r="B67" s="192"/>
      <c r="C67" s="189" t="str">
        <f t="shared" si="21"/>
        <v/>
      </c>
      <c r="D67" s="186" t="str">
        <f t="shared" si="22"/>
        <v/>
      </c>
      <c r="E67" s="190" t="str">
        <f t="shared" si="18"/>
        <v/>
      </c>
      <c r="F67" s="191" t="str">
        <f t="shared" si="23"/>
        <v/>
      </c>
      <c r="G67" s="173"/>
      <c r="H67" s="189" t="str">
        <f t="shared" si="24"/>
        <v/>
      </c>
      <c r="I67" s="186" t="str">
        <f t="shared" si="25"/>
        <v/>
      </c>
      <c r="J67" s="191" t="str">
        <f t="shared" si="19"/>
        <v/>
      </c>
      <c r="K67" s="191" t="str">
        <f t="shared" si="26"/>
        <v/>
      </c>
      <c r="L67" s="174"/>
      <c r="M67" s="189" t="str">
        <f t="shared" si="27"/>
        <v/>
      </c>
      <c r="N67" s="186" t="str">
        <f t="shared" si="28"/>
        <v/>
      </c>
      <c r="O67" s="191" t="str">
        <f t="shared" si="20"/>
        <v/>
      </c>
      <c r="P67" s="191" t="str">
        <f t="shared" si="29"/>
        <v/>
      </c>
      <c r="Q67" s="40"/>
    </row>
    <row r="68" spans="1:17" ht="18" customHeight="1" x14ac:dyDescent="0.3">
      <c r="A68" s="162"/>
      <c r="B68" s="192"/>
      <c r="C68" s="189" t="str">
        <f t="shared" si="21"/>
        <v/>
      </c>
      <c r="D68" s="186" t="str">
        <f t="shared" si="22"/>
        <v/>
      </c>
      <c r="E68" s="190" t="str">
        <f t="shared" si="18"/>
        <v/>
      </c>
      <c r="F68" s="191" t="str">
        <f t="shared" si="23"/>
        <v/>
      </c>
      <c r="G68" s="173"/>
      <c r="H68" s="189" t="str">
        <f t="shared" si="24"/>
        <v/>
      </c>
      <c r="I68" s="186" t="str">
        <f t="shared" si="25"/>
        <v/>
      </c>
      <c r="J68" s="191" t="str">
        <f t="shared" si="19"/>
        <v/>
      </c>
      <c r="K68" s="191" t="str">
        <f t="shared" si="26"/>
        <v/>
      </c>
      <c r="L68" s="174"/>
      <c r="M68" s="189" t="str">
        <f t="shared" si="27"/>
        <v/>
      </c>
      <c r="N68" s="186" t="str">
        <f t="shared" si="28"/>
        <v/>
      </c>
      <c r="O68" s="191" t="str">
        <f t="shared" si="20"/>
        <v/>
      </c>
      <c r="P68" s="191" t="str">
        <f t="shared" si="29"/>
        <v/>
      </c>
      <c r="Q68" s="40"/>
    </row>
    <row r="69" spans="1:17" ht="18" customHeight="1" x14ac:dyDescent="0.3">
      <c r="A69" s="162"/>
      <c r="B69" s="192"/>
      <c r="C69" s="189" t="str">
        <f t="shared" si="21"/>
        <v/>
      </c>
      <c r="D69" s="186" t="str">
        <f t="shared" si="22"/>
        <v/>
      </c>
      <c r="E69" s="190" t="str">
        <f t="shared" si="18"/>
        <v/>
      </c>
      <c r="F69" s="191" t="str">
        <f t="shared" si="23"/>
        <v/>
      </c>
      <c r="G69" s="173"/>
      <c r="H69" s="189" t="str">
        <f t="shared" si="24"/>
        <v/>
      </c>
      <c r="I69" s="186" t="str">
        <f t="shared" si="25"/>
        <v/>
      </c>
      <c r="J69" s="191" t="str">
        <f t="shared" si="19"/>
        <v/>
      </c>
      <c r="K69" s="191" t="str">
        <f t="shared" si="26"/>
        <v/>
      </c>
      <c r="L69" s="174"/>
      <c r="M69" s="189" t="str">
        <f t="shared" si="27"/>
        <v/>
      </c>
      <c r="N69" s="186" t="str">
        <f t="shared" si="28"/>
        <v/>
      </c>
      <c r="O69" s="191" t="str">
        <f t="shared" si="20"/>
        <v/>
      </c>
      <c r="P69" s="191" t="str">
        <f t="shared" si="29"/>
        <v/>
      </c>
      <c r="Q69" s="40"/>
    </row>
    <row r="70" spans="1:17" ht="18" customHeight="1" x14ac:dyDescent="0.3">
      <c r="A70" s="162"/>
      <c r="B70" s="192"/>
      <c r="C70" s="189" t="str">
        <f t="shared" si="21"/>
        <v/>
      </c>
      <c r="D70" s="186" t="str">
        <f t="shared" si="22"/>
        <v/>
      </c>
      <c r="E70" s="190" t="str">
        <f t="shared" si="18"/>
        <v/>
      </c>
      <c r="F70" s="191" t="str">
        <f t="shared" si="23"/>
        <v/>
      </c>
      <c r="G70" s="173"/>
      <c r="H70" s="189" t="str">
        <f t="shared" si="24"/>
        <v/>
      </c>
      <c r="I70" s="186" t="str">
        <f t="shared" si="25"/>
        <v/>
      </c>
      <c r="J70" s="191" t="str">
        <f t="shared" si="19"/>
        <v/>
      </c>
      <c r="K70" s="191" t="str">
        <f t="shared" si="26"/>
        <v/>
      </c>
      <c r="L70" s="174"/>
      <c r="M70" s="189" t="str">
        <f t="shared" si="27"/>
        <v/>
      </c>
      <c r="N70" s="186" t="str">
        <f t="shared" si="28"/>
        <v/>
      </c>
      <c r="O70" s="191" t="str">
        <f t="shared" si="20"/>
        <v/>
      </c>
      <c r="P70" s="191" t="str">
        <f t="shared" si="29"/>
        <v/>
      </c>
      <c r="Q70" s="40"/>
    </row>
    <row r="71" spans="1:17" ht="18" customHeight="1" x14ac:dyDescent="0.3">
      <c r="A71" s="162"/>
      <c r="B71" s="192"/>
      <c r="C71" s="189" t="str">
        <f t="shared" si="21"/>
        <v/>
      </c>
      <c r="D71" s="186" t="str">
        <f t="shared" si="22"/>
        <v/>
      </c>
      <c r="E71" s="190" t="str">
        <f t="shared" si="18"/>
        <v/>
      </c>
      <c r="F71" s="191" t="str">
        <f t="shared" si="23"/>
        <v/>
      </c>
      <c r="G71" s="173"/>
      <c r="H71" s="189" t="str">
        <f t="shared" si="24"/>
        <v/>
      </c>
      <c r="I71" s="186" t="str">
        <f t="shared" si="25"/>
        <v/>
      </c>
      <c r="J71" s="191" t="str">
        <f t="shared" si="19"/>
        <v/>
      </c>
      <c r="K71" s="191" t="str">
        <f t="shared" si="26"/>
        <v/>
      </c>
      <c r="L71" s="174"/>
      <c r="M71" s="189" t="str">
        <f t="shared" si="27"/>
        <v/>
      </c>
      <c r="N71" s="186" t="str">
        <f t="shared" si="28"/>
        <v/>
      </c>
      <c r="O71" s="191" t="str">
        <f t="shared" si="20"/>
        <v/>
      </c>
      <c r="P71" s="191" t="str">
        <f t="shared" si="29"/>
        <v/>
      </c>
      <c r="Q71" s="40"/>
    </row>
    <row r="72" spans="1:17" ht="18" customHeight="1" x14ac:dyDescent="0.3">
      <c r="A72" s="162"/>
      <c r="B72" s="192"/>
      <c r="C72" s="189" t="str">
        <f t="shared" si="21"/>
        <v/>
      </c>
      <c r="D72" s="186" t="str">
        <f t="shared" si="22"/>
        <v/>
      </c>
      <c r="E72" s="190" t="str">
        <f t="shared" si="18"/>
        <v/>
      </c>
      <c r="F72" s="191" t="str">
        <f t="shared" si="23"/>
        <v/>
      </c>
      <c r="G72" s="173"/>
      <c r="H72" s="189" t="str">
        <f t="shared" si="24"/>
        <v/>
      </c>
      <c r="I72" s="186" t="str">
        <f t="shared" si="25"/>
        <v/>
      </c>
      <c r="J72" s="191" t="str">
        <f t="shared" si="19"/>
        <v/>
      </c>
      <c r="K72" s="191" t="str">
        <f t="shared" si="26"/>
        <v/>
      </c>
      <c r="L72" s="174"/>
      <c r="M72" s="189" t="str">
        <f t="shared" si="27"/>
        <v/>
      </c>
      <c r="N72" s="186" t="str">
        <f t="shared" si="28"/>
        <v/>
      </c>
      <c r="O72" s="191" t="str">
        <f t="shared" si="20"/>
        <v/>
      </c>
      <c r="P72" s="191" t="str">
        <f t="shared" si="29"/>
        <v/>
      </c>
      <c r="Q72" s="40"/>
    </row>
    <row r="73" spans="1:17" ht="18" customHeight="1" x14ac:dyDescent="0.3">
      <c r="A73" s="162"/>
      <c r="B73" s="192"/>
      <c r="C73" s="189" t="str">
        <f t="shared" si="21"/>
        <v/>
      </c>
      <c r="D73" s="186" t="str">
        <f t="shared" si="22"/>
        <v/>
      </c>
      <c r="E73" s="190" t="str">
        <f t="shared" si="18"/>
        <v/>
      </c>
      <c r="F73" s="191" t="str">
        <f t="shared" si="23"/>
        <v/>
      </c>
      <c r="G73" s="173"/>
      <c r="H73" s="189" t="str">
        <f t="shared" si="24"/>
        <v/>
      </c>
      <c r="I73" s="186" t="str">
        <f t="shared" si="25"/>
        <v/>
      </c>
      <c r="J73" s="191" t="str">
        <f t="shared" si="19"/>
        <v/>
      </c>
      <c r="K73" s="191" t="str">
        <f t="shared" si="26"/>
        <v/>
      </c>
      <c r="L73" s="174"/>
      <c r="M73" s="189" t="str">
        <f t="shared" si="27"/>
        <v/>
      </c>
      <c r="N73" s="186" t="str">
        <f t="shared" si="28"/>
        <v/>
      </c>
      <c r="O73" s="191" t="str">
        <f t="shared" si="20"/>
        <v/>
      </c>
      <c r="P73" s="191" t="str">
        <f t="shared" si="29"/>
        <v/>
      </c>
      <c r="Q73" s="40"/>
    </row>
    <row r="74" spans="1:17" ht="18" customHeight="1" x14ac:dyDescent="0.3">
      <c r="A74" s="162"/>
      <c r="B74" s="192"/>
      <c r="C74" s="189" t="str">
        <f t="shared" si="21"/>
        <v/>
      </c>
      <c r="D74" s="186" t="str">
        <f t="shared" si="22"/>
        <v/>
      </c>
      <c r="E74" s="190" t="str">
        <f t="shared" si="18"/>
        <v/>
      </c>
      <c r="F74" s="191" t="str">
        <f t="shared" si="23"/>
        <v/>
      </c>
      <c r="G74" s="173"/>
      <c r="H74" s="189" t="str">
        <f t="shared" si="24"/>
        <v/>
      </c>
      <c r="I74" s="186" t="str">
        <f t="shared" si="25"/>
        <v/>
      </c>
      <c r="J74" s="191" t="str">
        <f t="shared" si="19"/>
        <v/>
      </c>
      <c r="K74" s="191" t="str">
        <f t="shared" si="26"/>
        <v/>
      </c>
      <c r="L74" s="174"/>
      <c r="M74" s="189" t="str">
        <f t="shared" si="27"/>
        <v/>
      </c>
      <c r="N74" s="186" t="str">
        <f t="shared" si="28"/>
        <v/>
      </c>
      <c r="O74" s="191" t="str">
        <f t="shared" si="20"/>
        <v/>
      </c>
      <c r="P74" s="191" t="str">
        <f t="shared" si="29"/>
        <v/>
      </c>
      <c r="Q74" s="40"/>
    </row>
    <row r="75" spans="1:17" ht="18" customHeight="1" x14ac:dyDescent="0.3">
      <c r="A75" s="162"/>
      <c r="B75" s="192"/>
      <c r="C75" s="189" t="str">
        <f t="shared" si="21"/>
        <v/>
      </c>
      <c r="D75" s="186" t="str">
        <f t="shared" si="22"/>
        <v/>
      </c>
      <c r="E75" s="190" t="str">
        <f t="shared" si="18"/>
        <v/>
      </c>
      <c r="F75" s="191" t="str">
        <f t="shared" si="23"/>
        <v/>
      </c>
      <c r="G75" s="173"/>
      <c r="H75" s="189" t="str">
        <f t="shared" si="24"/>
        <v/>
      </c>
      <c r="I75" s="186" t="str">
        <f t="shared" si="25"/>
        <v/>
      </c>
      <c r="J75" s="191" t="str">
        <f t="shared" si="19"/>
        <v/>
      </c>
      <c r="K75" s="191" t="str">
        <f t="shared" si="26"/>
        <v/>
      </c>
      <c r="L75" s="174"/>
      <c r="M75" s="189" t="str">
        <f t="shared" si="27"/>
        <v/>
      </c>
      <c r="N75" s="186" t="str">
        <f t="shared" si="28"/>
        <v/>
      </c>
      <c r="O75" s="191" t="str">
        <f t="shared" si="20"/>
        <v/>
      </c>
      <c r="P75" s="191" t="str">
        <f t="shared" si="29"/>
        <v/>
      </c>
      <c r="Q75" s="40"/>
    </row>
    <row r="76" spans="1:17" ht="18" customHeight="1" x14ac:dyDescent="0.3">
      <c r="A76" s="162"/>
      <c r="B76" s="192"/>
      <c r="C76" s="189" t="str">
        <f t="shared" si="21"/>
        <v/>
      </c>
      <c r="D76" s="186" t="str">
        <f t="shared" si="22"/>
        <v/>
      </c>
      <c r="E76" s="190" t="str">
        <f t="shared" si="18"/>
        <v/>
      </c>
      <c r="F76" s="191" t="str">
        <f t="shared" si="23"/>
        <v/>
      </c>
      <c r="G76" s="173"/>
      <c r="H76" s="189" t="str">
        <f t="shared" si="24"/>
        <v/>
      </c>
      <c r="I76" s="186" t="str">
        <f t="shared" si="25"/>
        <v/>
      </c>
      <c r="J76" s="191" t="str">
        <f t="shared" si="19"/>
        <v/>
      </c>
      <c r="K76" s="191" t="str">
        <f t="shared" si="26"/>
        <v/>
      </c>
      <c r="L76" s="174"/>
      <c r="M76" s="189" t="str">
        <f t="shared" si="27"/>
        <v/>
      </c>
      <c r="N76" s="186" t="str">
        <f t="shared" si="28"/>
        <v/>
      </c>
      <c r="O76" s="191" t="str">
        <f t="shared" si="20"/>
        <v/>
      </c>
      <c r="P76" s="191" t="str">
        <f t="shared" si="29"/>
        <v/>
      </c>
      <c r="Q76" s="40"/>
    </row>
    <row r="77" spans="1:17" ht="18" customHeight="1" x14ac:dyDescent="0.3">
      <c r="A77" s="162"/>
      <c r="B77" s="192"/>
      <c r="C77" s="189" t="str">
        <f t="shared" si="21"/>
        <v/>
      </c>
      <c r="D77" s="186" t="str">
        <f t="shared" si="22"/>
        <v/>
      </c>
      <c r="E77" s="190" t="str">
        <f t="shared" si="18"/>
        <v/>
      </c>
      <c r="F77" s="191" t="str">
        <f t="shared" si="23"/>
        <v/>
      </c>
      <c r="G77" s="173"/>
      <c r="H77" s="189" t="str">
        <f t="shared" si="24"/>
        <v/>
      </c>
      <c r="I77" s="186" t="str">
        <f t="shared" si="25"/>
        <v/>
      </c>
      <c r="J77" s="191" t="str">
        <f t="shared" si="19"/>
        <v/>
      </c>
      <c r="K77" s="191" t="str">
        <f t="shared" si="26"/>
        <v/>
      </c>
      <c r="L77" s="174"/>
      <c r="M77" s="189" t="str">
        <f t="shared" si="27"/>
        <v/>
      </c>
      <c r="N77" s="186" t="str">
        <f t="shared" si="28"/>
        <v/>
      </c>
      <c r="O77" s="191" t="str">
        <f t="shared" si="20"/>
        <v/>
      </c>
      <c r="P77" s="191" t="str">
        <f t="shared" si="29"/>
        <v/>
      </c>
      <c r="Q77" s="40"/>
    </row>
    <row r="78" spans="1:17" ht="18" customHeight="1" x14ac:dyDescent="0.3">
      <c r="A78" s="162"/>
      <c r="B78" s="192"/>
      <c r="C78" s="189" t="str">
        <f t="shared" si="21"/>
        <v/>
      </c>
      <c r="D78" s="186" t="str">
        <f t="shared" si="22"/>
        <v/>
      </c>
      <c r="E78" s="190" t="str">
        <f t="shared" si="18"/>
        <v/>
      </c>
      <c r="F78" s="191" t="str">
        <f t="shared" si="23"/>
        <v/>
      </c>
      <c r="G78" s="173"/>
      <c r="H78" s="189" t="str">
        <f t="shared" si="24"/>
        <v/>
      </c>
      <c r="I78" s="186" t="str">
        <f t="shared" si="25"/>
        <v/>
      </c>
      <c r="J78" s="191" t="str">
        <f t="shared" si="19"/>
        <v/>
      </c>
      <c r="K78" s="191" t="str">
        <f t="shared" si="26"/>
        <v/>
      </c>
      <c r="L78" s="174"/>
      <c r="M78" s="189" t="str">
        <f t="shared" si="27"/>
        <v/>
      </c>
      <c r="N78" s="186" t="str">
        <f t="shared" si="28"/>
        <v/>
      </c>
      <c r="O78" s="191" t="str">
        <f t="shared" si="20"/>
        <v/>
      </c>
      <c r="P78" s="191" t="str">
        <f t="shared" si="29"/>
        <v/>
      </c>
      <c r="Q78" s="40"/>
    </row>
    <row r="79" spans="1:17" ht="18" customHeight="1" x14ac:dyDescent="0.3">
      <c r="A79" s="162"/>
      <c r="B79" s="192"/>
      <c r="C79" s="189" t="str">
        <f t="shared" si="21"/>
        <v/>
      </c>
      <c r="D79" s="186" t="str">
        <f t="shared" si="22"/>
        <v/>
      </c>
      <c r="E79" s="190" t="str">
        <f t="shared" si="18"/>
        <v/>
      </c>
      <c r="F79" s="191" t="str">
        <f t="shared" si="23"/>
        <v/>
      </c>
      <c r="G79" s="173"/>
      <c r="H79" s="189" t="str">
        <f t="shared" si="24"/>
        <v/>
      </c>
      <c r="I79" s="186" t="str">
        <f t="shared" si="25"/>
        <v/>
      </c>
      <c r="J79" s="191" t="str">
        <f t="shared" si="19"/>
        <v/>
      </c>
      <c r="K79" s="191" t="str">
        <f t="shared" si="26"/>
        <v/>
      </c>
      <c r="L79" s="174"/>
      <c r="M79" s="189" t="str">
        <f t="shared" si="27"/>
        <v/>
      </c>
      <c r="N79" s="186" t="str">
        <f t="shared" si="28"/>
        <v/>
      </c>
      <c r="O79" s="191" t="str">
        <f t="shared" si="20"/>
        <v/>
      </c>
      <c r="P79" s="191" t="str">
        <f t="shared" si="29"/>
        <v/>
      </c>
      <c r="Q79" s="40"/>
    </row>
    <row r="80" spans="1:17" ht="18" customHeight="1" x14ac:dyDescent="0.3">
      <c r="A80" s="162"/>
      <c r="B80" s="192"/>
      <c r="C80" s="189" t="str">
        <f t="shared" si="21"/>
        <v/>
      </c>
      <c r="D80" s="186" t="str">
        <f t="shared" si="22"/>
        <v/>
      </c>
      <c r="E80" s="190" t="str">
        <f t="shared" si="18"/>
        <v/>
      </c>
      <c r="F80" s="191" t="str">
        <f t="shared" si="23"/>
        <v/>
      </c>
      <c r="G80" s="173"/>
      <c r="H80" s="189" t="str">
        <f t="shared" si="24"/>
        <v/>
      </c>
      <c r="I80" s="186" t="str">
        <f t="shared" si="25"/>
        <v/>
      </c>
      <c r="J80" s="191" t="str">
        <f t="shared" si="19"/>
        <v/>
      </c>
      <c r="K80" s="191" t="str">
        <f t="shared" si="26"/>
        <v/>
      </c>
      <c r="L80" s="174"/>
      <c r="M80" s="189" t="str">
        <f t="shared" si="27"/>
        <v/>
      </c>
      <c r="N80" s="186" t="str">
        <f t="shared" si="28"/>
        <v/>
      </c>
      <c r="O80" s="191" t="str">
        <f t="shared" si="20"/>
        <v/>
      </c>
      <c r="P80" s="191" t="str">
        <f t="shared" si="29"/>
        <v/>
      </c>
      <c r="Q80" s="40"/>
    </row>
    <row r="81" spans="1:17" ht="18" customHeight="1" x14ac:dyDescent="0.3">
      <c r="A81" s="162"/>
      <c r="B81" s="192"/>
      <c r="C81" s="189" t="str">
        <f t="shared" si="21"/>
        <v/>
      </c>
      <c r="D81" s="186" t="str">
        <f t="shared" si="22"/>
        <v/>
      </c>
      <c r="E81" s="190" t="str">
        <f t="shared" si="18"/>
        <v/>
      </c>
      <c r="F81" s="191" t="str">
        <f t="shared" si="23"/>
        <v/>
      </c>
      <c r="G81" s="173"/>
      <c r="H81" s="189" t="str">
        <f t="shared" si="24"/>
        <v/>
      </c>
      <c r="I81" s="186" t="str">
        <f t="shared" si="25"/>
        <v/>
      </c>
      <c r="J81" s="191" t="str">
        <f t="shared" si="19"/>
        <v/>
      </c>
      <c r="K81" s="191" t="str">
        <f t="shared" si="26"/>
        <v/>
      </c>
      <c r="L81" s="174"/>
      <c r="M81" s="189" t="str">
        <f t="shared" si="27"/>
        <v/>
      </c>
      <c r="N81" s="186" t="str">
        <f t="shared" si="28"/>
        <v/>
      </c>
      <c r="O81" s="191" t="str">
        <f t="shared" si="20"/>
        <v/>
      </c>
      <c r="P81" s="191" t="str">
        <f t="shared" si="29"/>
        <v/>
      </c>
      <c r="Q81" s="40"/>
    </row>
    <row r="82" spans="1:17" ht="18" customHeight="1" x14ac:dyDescent="0.3">
      <c r="A82" s="162"/>
      <c r="B82" s="192"/>
      <c r="C82" s="189" t="str">
        <f t="shared" si="21"/>
        <v/>
      </c>
      <c r="D82" s="186" t="str">
        <f t="shared" si="22"/>
        <v/>
      </c>
      <c r="E82" s="190" t="str">
        <f t="shared" si="18"/>
        <v/>
      </c>
      <c r="F82" s="191" t="str">
        <f t="shared" si="23"/>
        <v/>
      </c>
      <c r="G82" s="173"/>
      <c r="H82" s="189" t="str">
        <f t="shared" si="24"/>
        <v/>
      </c>
      <c r="I82" s="186" t="str">
        <f t="shared" si="25"/>
        <v/>
      </c>
      <c r="J82" s="191" t="str">
        <f t="shared" si="19"/>
        <v/>
      </c>
      <c r="K82" s="191" t="str">
        <f t="shared" si="26"/>
        <v/>
      </c>
      <c r="L82" s="174"/>
      <c r="M82" s="189" t="str">
        <f t="shared" si="27"/>
        <v/>
      </c>
      <c r="N82" s="186" t="str">
        <f t="shared" si="28"/>
        <v/>
      </c>
      <c r="O82" s="191" t="str">
        <f t="shared" si="20"/>
        <v/>
      </c>
      <c r="P82" s="191" t="str">
        <f t="shared" si="29"/>
        <v/>
      </c>
      <c r="Q82" s="40"/>
    </row>
    <row r="83" spans="1:17" ht="18" customHeight="1" x14ac:dyDescent="0.3">
      <c r="A83" s="162"/>
      <c r="B83" s="192"/>
      <c r="C83" s="189" t="str">
        <f t="shared" si="21"/>
        <v/>
      </c>
      <c r="D83" s="186" t="str">
        <f t="shared" si="22"/>
        <v/>
      </c>
      <c r="E83" s="190" t="str">
        <f t="shared" si="18"/>
        <v/>
      </c>
      <c r="F83" s="191" t="str">
        <f t="shared" si="23"/>
        <v/>
      </c>
      <c r="G83" s="173"/>
      <c r="H83" s="189" t="str">
        <f t="shared" si="24"/>
        <v/>
      </c>
      <c r="I83" s="186" t="str">
        <f t="shared" si="25"/>
        <v/>
      </c>
      <c r="J83" s="191" t="str">
        <f t="shared" si="19"/>
        <v/>
      </c>
      <c r="K83" s="191" t="str">
        <f t="shared" si="26"/>
        <v/>
      </c>
      <c r="L83" s="174"/>
      <c r="M83" s="189" t="str">
        <f t="shared" si="27"/>
        <v/>
      </c>
      <c r="N83" s="186" t="str">
        <f t="shared" si="28"/>
        <v/>
      </c>
      <c r="O83" s="191" t="str">
        <f t="shared" si="20"/>
        <v/>
      </c>
      <c r="P83" s="191" t="str">
        <f t="shared" si="29"/>
        <v/>
      </c>
      <c r="Q83" s="40"/>
    </row>
    <row r="84" spans="1:17" ht="18" customHeight="1" x14ac:dyDescent="0.3">
      <c r="A84" s="162"/>
      <c r="B84" s="192"/>
      <c r="C84" s="189" t="str">
        <f t="shared" si="21"/>
        <v/>
      </c>
      <c r="D84" s="186" t="str">
        <f t="shared" si="22"/>
        <v/>
      </c>
      <c r="E84" s="190" t="str">
        <f t="shared" si="18"/>
        <v/>
      </c>
      <c r="F84" s="191" t="str">
        <f t="shared" si="23"/>
        <v/>
      </c>
      <c r="G84" s="173"/>
      <c r="H84" s="189" t="str">
        <f t="shared" si="24"/>
        <v/>
      </c>
      <c r="I84" s="186" t="str">
        <f t="shared" si="25"/>
        <v/>
      </c>
      <c r="J84" s="191" t="str">
        <f t="shared" si="19"/>
        <v/>
      </c>
      <c r="K84" s="191" t="str">
        <f t="shared" si="26"/>
        <v/>
      </c>
      <c r="L84" s="174"/>
      <c r="M84" s="189" t="str">
        <f t="shared" si="27"/>
        <v/>
      </c>
      <c r="N84" s="186" t="str">
        <f t="shared" si="28"/>
        <v/>
      </c>
      <c r="O84" s="191" t="str">
        <f t="shared" si="20"/>
        <v/>
      </c>
      <c r="P84" s="191" t="str">
        <f t="shared" si="29"/>
        <v/>
      </c>
      <c r="Q84" s="40"/>
    </row>
    <row r="85" spans="1:17" ht="18" customHeight="1" x14ac:dyDescent="0.3">
      <c r="A85" s="162"/>
      <c r="B85" s="192"/>
      <c r="C85" s="189" t="str">
        <f t="shared" si="21"/>
        <v/>
      </c>
      <c r="D85" s="186" t="str">
        <f t="shared" si="22"/>
        <v/>
      </c>
      <c r="E85" s="190" t="str">
        <f t="shared" si="18"/>
        <v/>
      </c>
      <c r="F85" s="191" t="str">
        <f t="shared" si="23"/>
        <v/>
      </c>
      <c r="G85" s="173"/>
      <c r="H85" s="189" t="str">
        <f t="shared" si="24"/>
        <v/>
      </c>
      <c r="I85" s="186" t="str">
        <f t="shared" si="25"/>
        <v/>
      </c>
      <c r="J85" s="191" t="str">
        <f t="shared" si="19"/>
        <v/>
      </c>
      <c r="K85" s="191" t="str">
        <f t="shared" si="26"/>
        <v/>
      </c>
      <c r="L85" s="174"/>
      <c r="M85" s="189" t="str">
        <f t="shared" si="27"/>
        <v/>
      </c>
      <c r="N85" s="186" t="str">
        <f t="shared" si="28"/>
        <v/>
      </c>
      <c r="O85" s="191" t="str">
        <f t="shared" si="20"/>
        <v/>
      </c>
      <c r="P85" s="191" t="str">
        <f t="shared" si="29"/>
        <v/>
      </c>
      <c r="Q85" s="40"/>
    </row>
    <row r="86" spans="1:17" ht="18" customHeight="1" x14ac:dyDescent="0.3">
      <c r="A86" s="162"/>
      <c r="B86" s="192"/>
      <c r="C86" s="189" t="str">
        <f t="shared" si="21"/>
        <v/>
      </c>
      <c r="D86" s="186" t="str">
        <f t="shared" si="22"/>
        <v/>
      </c>
      <c r="E86" s="190" t="str">
        <f t="shared" si="18"/>
        <v/>
      </c>
      <c r="F86" s="191" t="str">
        <f t="shared" si="23"/>
        <v/>
      </c>
      <c r="G86" s="173"/>
      <c r="H86" s="189" t="str">
        <f t="shared" si="24"/>
        <v/>
      </c>
      <c r="I86" s="186" t="str">
        <f t="shared" si="25"/>
        <v/>
      </c>
      <c r="J86" s="191" t="str">
        <f t="shared" si="19"/>
        <v/>
      </c>
      <c r="K86" s="191" t="str">
        <f t="shared" si="26"/>
        <v/>
      </c>
      <c r="L86" s="174"/>
      <c r="M86" s="189" t="str">
        <f t="shared" si="27"/>
        <v/>
      </c>
      <c r="N86" s="186" t="str">
        <f t="shared" si="28"/>
        <v/>
      </c>
      <c r="O86" s="191" t="str">
        <f t="shared" si="20"/>
        <v/>
      </c>
      <c r="P86" s="191" t="str">
        <f t="shared" si="29"/>
        <v/>
      </c>
      <c r="Q86" s="40"/>
    </row>
    <row r="87" spans="1:17" ht="18" customHeight="1" x14ac:dyDescent="0.3">
      <c r="A87" s="162"/>
      <c r="B87" s="192"/>
      <c r="C87" s="189" t="str">
        <f t="shared" si="21"/>
        <v/>
      </c>
      <c r="D87" s="186" t="str">
        <f t="shared" si="22"/>
        <v/>
      </c>
      <c r="E87" s="190" t="str">
        <f t="shared" si="18"/>
        <v/>
      </c>
      <c r="F87" s="191" t="str">
        <f t="shared" si="23"/>
        <v/>
      </c>
      <c r="G87" s="173"/>
      <c r="H87" s="189" t="str">
        <f t="shared" si="24"/>
        <v/>
      </c>
      <c r="I87" s="186" t="str">
        <f t="shared" si="25"/>
        <v/>
      </c>
      <c r="J87" s="191" t="str">
        <f t="shared" si="19"/>
        <v/>
      </c>
      <c r="K87" s="191" t="str">
        <f t="shared" si="26"/>
        <v/>
      </c>
      <c r="L87" s="174"/>
      <c r="M87" s="189" t="str">
        <f t="shared" si="27"/>
        <v/>
      </c>
      <c r="N87" s="186" t="str">
        <f t="shared" si="28"/>
        <v/>
      </c>
      <c r="O87" s="191" t="str">
        <f t="shared" si="20"/>
        <v/>
      </c>
      <c r="P87" s="191" t="str">
        <f t="shared" si="29"/>
        <v/>
      </c>
      <c r="Q87" s="40"/>
    </row>
    <row r="88" spans="1:17" ht="18" customHeight="1" x14ac:dyDescent="0.3">
      <c r="A88" s="162"/>
      <c r="B88" s="192"/>
      <c r="C88" s="189" t="str">
        <f t="shared" si="21"/>
        <v/>
      </c>
      <c r="D88" s="186" t="str">
        <f t="shared" si="22"/>
        <v/>
      </c>
      <c r="E88" s="190" t="str">
        <f t="shared" si="18"/>
        <v/>
      </c>
      <c r="F88" s="191" t="str">
        <f t="shared" si="23"/>
        <v/>
      </c>
      <c r="G88" s="173"/>
      <c r="H88" s="189" t="str">
        <f t="shared" si="24"/>
        <v/>
      </c>
      <c r="I88" s="186" t="str">
        <f t="shared" si="25"/>
        <v/>
      </c>
      <c r="J88" s="191" t="str">
        <f t="shared" si="19"/>
        <v/>
      </c>
      <c r="K88" s="191" t="str">
        <f t="shared" si="26"/>
        <v/>
      </c>
      <c r="L88" s="174"/>
      <c r="M88" s="189" t="str">
        <f t="shared" si="27"/>
        <v/>
      </c>
      <c r="N88" s="186" t="str">
        <f t="shared" si="28"/>
        <v/>
      </c>
      <c r="O88" s="191" t="str">
        <f t="shared" si="20"/>
        <v/>
      </c>
      <c r="P88" s="191" t="str">
        <f t="shared" si="29"/>
        <v/>
      </c>
      <c r="Q88" s="40"/>
    </row>
    <row r="89" spans="1:17" ht="18" customHeight="1" x14ac:dyDescent="0.3">
      <c r="A89" s="162"/>
      <c r="B89" s="192"/>
      <c r="C89" s="189" t="str">
        <f t="shared" si="21"/>
        <v/>
      </c>
      <c r="D89" s="186" t="str">
        <f t="shared" si="22"/>
        <v/>
      </c>
      <c r="E89" s="190" t="str">
        <f t="shared" si="18"/>
        <v/>
      </c>
      <c r="F89" s="191" t="str">
        <f t="shared" si="23"/>
        <v/>
      </c>
      <c r="G89" s="173"/>
      <c r="H89" s="189" t="str">
        <f t="shared" si="24"/>
        <v/>
      </c>
      <c r="I89" s="186" t="str">
        <f t="shared" si="25"/>
        <v/>
      </c>
      <c r="J89" s="191" t="str">
        <f t="shared" si="19"/>
        <v/>
      </c>
      <c r="K89" s="191" t="str">
        <f t="shared" si="26"/>
        <v/>
      </c>
      <c r="L89" s="174"/>
      <c r="M89" s="189" t="str">
        <f t="shared" si="27"/>
        <v/>
      </c>
      <c r="N89" s="186" t="str">
        <f t="shared" si="28"/>
        <v/>
      </c>
      <c r="O89" s="191" t="str">
        <f t="shared" si="20"/>
        <v/>
      </c>
      <c r="P89" s="191" t="str">
        <f t="shared" si="29"/>
        <v/>
      </c>
      <c r="Q89" s="40"/>
    </row>
    <row r="90" spans="1:17" ht="18" customHeight="1" x14ac:dyDescent="0.3">
      <c r="A90" s="162"/>
      <c r="B90" s="192"/>
      <c r="C90" s="189" t="str">
        <f t="shared" si="21"/>
        <v/>
      </c>
      <c r="D90" s="186" t="str">
        <f t="shared" si="22"/>
        <v/>
      </c>
      <c r="E90" s="190" t="str">
        <f t="shared" si="18"/>
        <v/>
      </c>
      <c r="F90" s="191" t="str">
        <f t="shared" si="23"/>
        <v/>
      </c>
      <c r="G90" s="173"/>
      <c r="H90" s="189" t="str">
        <f t="shared" si="24"/>
        <v/>
      </c>
      <c r="I90" s="186" t="str">
        <f t="shared" si="25"/>
        <v/>
      </c>
      <c r="J90" s="191" t="str">
        <f t="shared" si="19"/>
        <v/>
      </c>
      <c r="K90" s="191" t="str">
        <f t="shared" si="26"/>
        <v/>
      </c>
      <c r="L90" s="174"/>
      <c r="M90" s="189" t="str">
        <f t="shared" si="27"/>
        <v/>
      </c>
      <c r="N90" s="186" t="str">
        <f t="shared" si="28"/>
        <v/>
      </c>
      <c r="O90" s="191" t="str">
        <f t="shared" si="20"/>
        <v/>
      </c>
      <c r="P90" s="191" t="str">
        <f t="shared" si="29"/>
        <v/>
      </c>
      <c r="Q90" s="40"/>
    </row>
    <row r="91" spans="1:17" ht="18" customHeight="1" x14ac:dyDescent="0.3">
      <c r="A91" s="162"/>
      <c r="B91" s="192"/>
      <c r="C91" s="189" t="str">
        <f t="shared" si="21"/>
        <v/>
      </c>
      <c r="D91" s="186" t="str">
        <f t="shared" si="22"/>
        <v/>
      </c>
      <c r="E91" s="190" t="str">
        <f t="shared" si="18"/>
        <v/>
      </c>
      <c r="F91" s="191" t="str">
        <f t="shared" si="23"/>
        <v/>
      </c>
      <c r="G91" s="173"/>
      <c r="H91" s="189" t="str">
        <f t="shared" si="24"/>
        <v/>
      </c>
      <c r="I91" s="186" t="str">
        <f t="shared" si="25"/>
        <v/>
      </c>
      <c r="J91" s="191" t="str">
        <f t="shared" si="19"/>
        <v/>
      </c>
      <c r="K91" s="191" t="str">
        <f t="shared" si="26"/>
        <v/>
      </c>
      <c r="L91" s="174"/>
      <c r="M91" s="189" t="str">
        <f t="shared" si="27"/>
        <v/>
      </c>
      <c r="N91" s="186" t="str">
        <f t="shared" si="28"/>
        <v/>
      </c>
      <c r="O91" s="191" t="str">
        <f t="shared" si="20"/>
        <v/>
      </c>
      <c r="P91" s="191" t="str">
        <f t="shared" si="29"/>
        <v/>
      </c>
      <c r="Q91" s="40"/>
    </row>
    <row r="92" spans="1:17" ht="18" hidden="1" customHeight="1" outlineLevel="1" x14ac:dyDescent="0.3">
      <c r="A92" s="162"/>
      <c r="B92" s="192"/>
      <c r="C92" s="189" t="str">
        <f t="shared" si="21"/>
        <v/>
      </c>
      <c r="D92" s="186" t="str">
        <f t="shared" si="22"/>
        <v/>
      </c>
      <c r="E92" s="190" t="str">
        <f>IF(C92="","",E91*(1+$C$7))</f>
        <v/>
      </c>
      <c r="F92" s="191" t="str">
        <f t="shared" si="23"/>
        <v/>
      </c>
      <c r="G92" s="173"/>
      <c r="H92" s="189" t="str">
        <f t="shared" si="24"/>
        <v/>
      </c>
      <c r="I92" s="186" t="str">
        <f t="shared" si="25"/>
        <v/>
      </c>
      <c r="J92" s="191" t="str">
        <f>IF(H92="","",J91*(1+$C$7))</f>
        <v/>
      </c>
      <c r="K92" s="191" t="str">
        <f t="shared" si="26"/>
        <v/>
      </c>
      <c r="L92" s="174"/>
      <c r="M92" s="189" t="str">
        <f t="shared" si="27"/>
        <v/>
      </c>
      <c r="N92" s="186" t="str">
        <f t="shared" si="28"/>
        <v/>
      </c>
      <c r="O92" s="191" t="str">
        <f>IF(M92="","",O91*(1+$C$7))</f>
        <v/>
      </c>
      <c r="P92" s="191" t="str">
        <f t="shared" si="29"/>
        <v/>
      </c>
      <c r="Q92" s="40"/>
    </row>
    <row r="93" spans="1:17" ht="18" hidden="1" customHeight="1" outlineLevel="1" x14ac:dyDescent="0.3">
      <c r="A93" s="162"/>
      <c r="B93" s="192"/>
      <c r="C93" s="189" t="str">
        <f t="shared" si="21"/>
        <v/>
      </c>
      <c r="D93" s="186" t="str">
        <f t="shared" si="22"/>
        <v/>
      </c>
      <c r="E93" s="190" t="str">
        <f>IF(C93="","",E92*(1+$C$7))</f>
        <v/>
      </c>
      <c r="F93" s="191" t="str">
        <f t="shared" si="23"/>
        <v/>
      </c>
      <c r="G93" s="173"/>
      <c r="H93" s="189" t="str">
        <f t="shared" si="24"/>
        <v/>
      </c>
      <c r="I93" s="186" t="str">
        <f t="shared" si="25"/>
        <v/>
      </c>
      <c r="J93" s="191" t="str">
        <f>IF(H93="","",J92*(1+$C$7))</f>
        <v/>
      </c>
      <c r="K93" s="191" t="str">
        <f t="shared" si="26"/>
        <v/>
      </c>
      <c r="L93" s="174"/>
      <c r="M93" s="189" t="str">
        <f t="shared" si="27"/>
        <v/>
      </c>
      <c r="N93" s="186" t="str">
        <f t="shared" si="28"/>
        <v/>
      </c>
      <c r="O93" s="191" t="str">
        <f>IF(M93="","",O92*(1+$C$7))</f>
        <v/>
      </c>
      <c r="P93" s="191" t="str">
        <f t="shared" si="29"/>
        <v/>
      </c>
      <c r="Q93" s="40"/>
    </row>
    <row r="94" spans="1:17" ht="18" hidden="1" customHeight="1" outlineLevel="1" x14ac:dyDescent="0.3">
      <c r="A94" s="162"/>
      <c r="B94" s="192"/>
      <c r="C94" s="189" t="str">
        <f t="shared" si="21"/>
        <v/>
      </c>
      <c r="D94" s="186" t="str">
        <f t="shared" si="22"/>
        <v/>
      </c>
      <c r="E94" s="190" t="str">
        <f t="shared" ref="E94:E101" si="30">IF(C94="","",E93*(1+$C$7))</f>
        <v/>
      </c>
      <c r="F94" s="191" t="str">
        <f t="shared" si="23"/>
        <v/>
      </c>
      <c r="G94" s="173"/>
      <c r="H94" s="189" t="str">
        <f t="shared" si="24"/>
        <v/>
      </c>
      <c r="I94" s="186" t="str">
        <f t="shared" si="25"/>
        <v/>
      </c>
      <c r="J94" s="191" t="str">
        <f t="shared" ref="J94:J101" si="31">IF(H94="","",J93*(1+$C$7))</f>
        <v/>
      </c>
      <c r="K94" s="191" t="str">
        <f t="shared" si="26"/>
        <v/>
      </c>
      <c r="L94" s="174"/>
      <c r="M94" s="189" t="str">
        <f t="shared" si="27"/>
        <v/>
      </c>
      <c r="N94" s="186" t="str">
        <f t="shared" si="28"/>
        <v/>
      </c>
      <c r="O94" s="191" t="str">
        <f t="shared" ref="O94:O101" si="32">IF(M94="","",O93*(1+$C$7))</f>
        <v/>
      </c>
      <c r="P94" s="191" t="str">
        <f t="shared" si="29"/>
        <v/>
      </c>
      <c r="Q94" s="40"/>
    </row>
    <row r="95" spans="1:17" ht="18" hidden="1" customHeight="1" outlineLevel="1" x14ac:dyDescent="0.3">
      <c r="A95" s="162"/>
      <c r="B95" s="192"/>
      <c r="C95" s="189" t="str">
        <f t="shared" si="21"/>
        <v/>
      </c>
      <c r="D95" s="186" t="str">
        <f t="shared" si="22"/>
        <v/>
      </c>
      <c r="E95" s="190" t="str">
        <f t="shared" si="30"/>
        <v/>
      </c>
      <c r="F95" s="191" t="str">
        <f t="shared" si="23"/>
        <v/>
      </c>
      <c r="G95" s="173"/>
      <c r="H95" s="189" t="str">
        <f t="shared" si="24"/>
        <v/>
      </c>
      <c r="I95" s="186" t="str">
        <f t="shared" si="25"/>
        <v/>
      </c>
      <c r="J95" s="191" t="str">
        <f t="shared" si="31"/>
        <v/>
      </c>
      <c r="K95" s="191" t="str">
        <f t="shared" si="26"/>
        <v/>
      </c>
      <c r="L95" s="174"/>
      <c r="M95" s="189" t="str">
        <f t="shared" si="27"/>
        <v/>
      </c>
      <c r="N95" s="186" t="str">
        <f t="shared" si="28"/>
        <v/>
      </c>
      <c r="O95" s="191" t="str">
        <f t="shared" si="32"/>
        <v/>
      </c>
      <c r="P95" s="191" t="str">
        <f t="shared" si="29"/>
        <v/>
      </c>
      <c r="Q95" s="40"/>
    </row>
    <row r="96" spans="1:17" ht="18" hidden="1" customHeight="1" outlineLevel="1" x14ac:dyDescent="0.3">
      <c r="A96" s="162"/>
      <c r="B96" s="192"/>
      <c r="C96" s="189" t="str">
        <f t="shared" si="21"/>
        <v/>
      </c>
      <c r="D96" s="186" t="str">
        <f t="shared" si="22"/>
        <v/>
      </c>
      <c r="E96" s="190" t="str">
        <f t="shared" si="30"/>
        <v/>
      </c>
      <c r="F96" s="191" t="str">
        <f t="shared" si="23"/>
        <v/>
      </c>
      <c r="G96" s="173"/>
      <c r="H96" s="189" t="str">
        <f t="shared" si="24"/>
        <v/>
      </c>
      <c r="I96" s="186" t="str">
        <f t="shared" si="25"/>
        <v/>
      </c>
      <c r="J96" s="191" t="str">
        <f t="shared" si="31"/>
        <v/>
      </c>
      <c r="K96" s="191" t="str">
        <f t="shared" si="26"/>
        <v/>
      </c>
      <c r="L96" s="174"/>
      <c r="M96" s="189" t="str">
        <f t="shared" si="27"/>
        <v/>
      </c>
      <c r="N96" s="186" t="str">
        <f t="shared" si="28"/>
        <v/>
      </c>
      <c r="O96" s="191" t="str">
        <f t="shared" si="32"/>
        <v/>
      </c>
      <c r="P96" s="191" t="str">
        <f t="shared" si="29"/>
        <v/>
      </c>
      <c r="Q96" s="40"/>
    </row>
    <row r="97" spans="1:17" ht="18" hidden="1" customHeight="1" outlineLevel="1" x14ac:dyDescent="0.3">
      <c r="A97" s="162"/>
      <c r="B97" s="192"/>
      <c r="C97" s="189" t="str">
        <f t="shared" si="21"/>
        <v/>
      </c>
      <c r="D97" s="186" t="str">
        <f t="shared" si="22"/>
        <v/>
      </c>
      <c r="E97" s="190" t="str">
        <f t="shared" si="30"/>
        <v/>
      </c>
      <c r="F97" s="191" t="str">
        <f t="shared" si="23"/>
        <v/>
      </c>
      <c r="G97" s="173"/>
      <c r="H97" s="189" t="str">
        <f t="shared" si="24"/>
        <v/>
      </c>
      <c r="I97" s="186" t="str">
        <f t="shared" si="25"/>
        <v/>
      </c>
      <c r="J97" s="191" t="str">
        <f t="shared" si="31"/>
        <v/>
      </c>
      <c r="K97" s="191" t="str">
        <f t="shared" si="26"/>
        <v/>
      </c>
      <c r="L97" s="174"/>
      <c r="M97" s="189" t="str">
        <f t="shared" si="27"/>
        <v/>
      </c>
      <c r="N97" s="186" t="str">
        <f t="shared" si="28"/>
        <v/>
      </c>
      <c r="O97" s="191" t="str">
        <f t="shared" si="32"/>
        <v/>
      </c>
      <c r="P97" s="191" t="str">
        <f t="shared" si="29"/>
        <v/>
      </c>
      <c r="Q97" s="40"/>
    </row>
    <row r="98" spans="1:17" ht="18" hidden="1" customHeight="1" outlineLevel="1" x14ac:dyDescent="0.3">
      <c r="A98" s="162"/>
      <c r="B98" s="192"/>
      <c r="C98" s="189" t="str">
        <f t="shared" si="21"/>
        <v/>
      </c>
      <c r="D98" s="186" t="str">
        <f t="shared" si="22"/>
        <v/>
      </c>
      <c r="E98" s="190" t="str">
        <f t="shared" si="30"/>
        <v/>
      </c>
      <c r="F98" s="191" t="str">
        <f t="shared" si="23"/>
        <v/>
      </c>
      <c r="G98" s="173"/>
      <c r="H98" s="189" t="str">
        <f t="shared" si="24"/>
        <v/>
      </c>
      <c r="I98" s="186" t="str">
        <f t="shared" si="25"/>
        <v/>
      </c>
      <c r="J98" s="191" t="str">
        <f t="shared" si="31"/>
        <v/>
      </c>
      <c r="K98" s="191" t="str">
        <f t="shared" si="26"/>
        <v/>
      </c>
      <c r="L98" s="174"/>
      <c r="M98" s="189" t="str">
        <f t="shared" si="27"/>
        <v/>
      </c>
      <c r="N98" s="186" t="str">
        <f t="shared" si="28"/>
        <v/>
      </c>
      <c r="O98" s="191" t="str">
        <f t="shared" si="32"/>
        <v/>
      </c>
      <c r="P98" s="191" t="str">
        <f t="shared" si="29"/>
        <v/>
      </c>
      <c r="Q98" s="40"/>
    </row>
    <row r="99" spans="1:17" ht="18" hidden="1" customHeight="1" outlineLevel="1" x14ac:dyDescent="0.3">
      <c r="A99" s="162"/>
      <c r="B99" s="192"/>
      <c r="C99" s="189" t="str">
        <f t="shared" si="21"/>
        <v/>
      </c>
      <c r="D99" s="186" t="str">
        <f t="shared" si="22"/>
        <v/>
      </c>
      <c r="E99" s="190" t="str">
        <f t="shared" si="30"/>
        <v/>
      </c>
      <c r="F99" s="191" t="str">
        <f t="shared" si="23"/>
        <v/>
      </c>
      <c r="G99" s="173"/>
      <c r="H99" s="189" t="str">
        <f t="shared" si="24"/>
        <v/>
      </c>
      <c r="I99" s="186" t="str">
        <f t="shared" si="25"/>
        <v/>
      </c>
      <c r="J99" s="191" t="str">
        <f t="shared" si="31"/>
        <v/>
      </c>
      <c r="K99" s="191" t="str">
        <f t="shared" si="26"/>
        <v/>
      </c>
      <c r="L99" s="174"/>
      <c r="M99" s="189" t="str">
        <f t="shared" si="27"/>
        <v/>
      </c>
      <c r="N99" s="186" t="str">
        <f t="shared" si="28"/>
        <v/>
      </c>
      <c r="O99" s="191" t="str">
        <f t="shared" si="32"/>
        <v/>
      </c>
      <c r="P99" s="191" t="str">
        <f t="shared" si="29"/>
        <v/>
      </c>
      <c r="Q99" s="40"/>
    </row>
    <row r="100" spans="1:17" ht="18" hidden="1" customHeight="1" outlineLevel="1" x14ac:dyDescent="0.3">
      <c r="A100" s="162"/>
      <c r="B100" s="192"/>
      <c r="C100" s="189" t="str">
        <f t="shared" si="21"/>
        <v/>
      </c>
      <c r="D100" s="186" t="str">
        <f t="shared" si="22"/>
        <v/>
      </c>
      <c r="E100" s="190" t="str">
        <f t="shared" si="30"/>
        <v/>
      </c>
      <c r="F100" s="191" t="str">
        <f t="shared" si="23"/>
        <v/>
      </c>
      <c r="G100" s="173"/>
      <c r="H100" s="189" t="str">
        <f t="shared" si="24"/>
        <v/>
      </c>
      <c r="I100" s="186" t="str">
        <f t="shared" si="25"/>
        <v/>
      </c>
      <c r="J100" s="191" t="str">
        <f t="shared" si="31"/>
        <v/>
      </c>
      <c r="K100" s="191" t="str">
        <f t="shared" si="26"/>
        <v/>
      </c>
      <c r="L100" s="174"/>
      <c r="M100" s="189" t="str">
        <f t="shared" si="27"/>
        <v/>
      </c>
      <c r="N100" s="186" t="str">
        <f t="shared" si="28"/>
        <v/>
      </c>
      <c r="O100" s="191" t="str">
        <f t="shared" si="32"/>
        <v/>
      </c>
      <c r="P100" s="191" t="str">
        <f t="shared" si="29"/>
        <v/>
      </c>
      <c r="Q100" s="40"/>
    </row>
    <row r="101" spans="1:17" ht="18" hidden="1" customHeight="1" outlineLevel="1" x14ac:dyDescent="0.3">
      <c r="A101" s="162"/>
      <c r="B101" s="192"/>
      <c r="C101" s="189" t="str">
        <f t="shared" si="21"/>
        <v/>
      </c>
      <c r="D101" s="186" t="str">
        <f t="shared" si="22"/>
        <v/>
      </c>
      <c r="E101" s="190" t="str">
        <f t="shared" si="30"/>
        <v/>
      </c>
      <c r="F101" s="191" t="str">
        <f t="shared" si="23"/>
        <v/>
      </c>
      <c r="G101" s="173"/>
      <c r="H101" s="189" t="str">
        <f t="shared" si="24"/>
        <v/>
      </c>
      <c r="I101" s="186" t="str">
        <f t="shared" si="25"/>
        <v/>
      </c>
      <c r="J101" s="191" t="str">
        <f t="shared" si="31"/>
        <v/>
      </c>
      <c r="K101" s="191" t="str">
        <f t="shared" si="26"/>
        <v/>
      </c>
      <c r="L101" s="174"/>
      <c r="M101" s="189" t="str">
        <f t="shared" si="27"/>
        <v/>
      </c>
      <c r="N101" s="186" t="str">
        <f t="shared" si="28"/>
        <v/>
      </c>
      <c r="O101" s="191" t="str">
        <f t="shared" si="32"/>
        <v/>
      </c>
      <c r="P101" s="191" t="str">
        <f t="shared" si="29"/>
        <v/>
      </c>
      <c r="Q101" s="40"/>
    </row>
    <row r="102" spans="1:17" ht="18" collapsed="1" thickBot="1" x14ac:dyDescent="0.35">
      <c r="A102" s="162"/>
      <c r="B102" s="223" t="s">
        <v>296</v>
      </c>
      <c r="C102" s="189"/>
      <c r="D102" s="183"/>
      <c r="E102" s="224">
        <f>SUM(E63:E101)</f>
        <v>0</v>
      </c>
      <c r="F102" s="193"/>
      <c r="G102" s="194"/>
      <c r="H102" s="189"/>
      <c r="I102" s="183"/>
      <c r="J102" s="224">
        <f>SUM(J63:J101)</f>
        <v>0</v>
      </c>
      <c r="K102" s="195"/>
      <c r="L102" s="195"/>
      <c r="M102" s="189"/>
      <c r="N102" s="183"/>
      <c r="O102" s="224">
        <f>SUM(O63:O101)</f>
        <v>0</v>
      </c>
      <c r="P102" s="195"/>
      <c r="Q102" s="40"/>
    </row>
    <row r="103" spans="1:17" s="5" customFormat="1" ht="16.2" thickBot="1" x14ac:dyDescent="0.35">
      <c r="A103" s="196"/>
      <c r="B103" s="196"/>
      <c r="C103" s="196"/>
      <c r="D103" s="196"/>
      <c r="E103" s="196"/>
      <c r="F103" s="196"/>
      <c r="G103" s="196"/>
      <c r="H103" s="196"/>
      <c r="I103" s="196"/>
      <c r="J103" s="197"/>
      <c r="K103" s="198"/>
      <c r="L103" s="198"/>
      <c r="M103" s="198"/>
      <c r="N103" s="198"/>
      <c r="O103" s="198"/>
      <c r="P103" s="198"/>
      <c r="Q103" s="40"/>
    </row>
  </sheetData>
  <sheetProtection algorithmName="SHA-512" hashValue="aSFt3R2cpck/83UkhC1FJ/HWETglFeRzZH2W8vsuvdFW8edSBrtzGTVXD5m19D4fg1FEy6uRBbzFuG9HAJAD/g==" saltValue="YFD7UUUceZeVEuGvxD5hNw==" spinCount="100000" sheet="1" objects="1" scenarios="1" formatRows="0"/>
  <mergeCells count="32">
    <mergeCell ref="C6:E6"/>
    <mergeCell ref="C7:E7"/>
    <mergeCell ref="C3:E3"/>
    <mergeCell ref="C4:E4"/>
    <mergeCell ref="A1:Q1"/>
    <mergeCell ref="A2:Q2"/>
    <mergeCell ref="C5:E5"/>
    <mergeCell ref="M9:P9"/>
    <mergeCell ref="M10:P10"/>
    <mergeCell ref="M11:P11"/>
    <mergeCell ref="M12:P12"/>
    <mergeCell ref="F7:H7"/>
    <mergeCell ref="C9:F9"/>
    <mergeCell ref="C10:F10"/>
    <mergeCell ref="C11:F11"/>
    <mergeCell ref="C12:F12"/>
    <mergeCell ref="H9:K9"/>
    <mergeCell ref="H10:K10"/>
    <mergeCell ref="H11:K11"/>
    <mergeCell ref="H12:K12"/>
    <mergeCell ref="C57:F57"/>
    <mergeCell ref="H57:K57"/>
    <mergeCell ref="M57:P57"/>
    <mergeCell ref="C58:F58"/>
    <mergeCell ref="H58:K58"/>
    <mergeCell ref="M58:P58"/>
    <mergeCell ref="C59:F59"/>
    <mergeCell ref="H59:K59"/>
    <mergeCell ref="M59:P59"/>
    <mergeCell ref="C60:F60"/>
    <mergeCell ref="H60:K60"/>
    <mergeCell ref="M60:P60"/>
  </mergeCells>
  <conditionalFormatting sqref="C9:C12">
    <cfRule type="containsBlanks" dxfId="57" priority="30">
      <formula>LEN(TRIM(C9))=0</formula>
    </cfRule>
  </conditionalFormatting>
  <conditionalFormatting sqref="C15:C53">
    <cfRule type="expression" dxfId="56" priority="28">
      <formula>$D15=$C$6</formula>
    </cfRule>
  </conditionalFormatting>
  <conditionalFormatting sqref="C57:C60">
    <cfRule type="containsBlanks" dxfId="55" priority="14">
      <formula>LEN(TRIM(C57))=0</formula>
    </cfRule>
  </conditionalFormatting>
  <conditionalFormatting sqref="C63:C101">
    <cfRule type="expression" dxfId="54" priority="13">
      <formula>$D63=$C$6</formula>
    </cfRule>
  </conditionalFormatting>
  <conditionalFormatting sqref="D15:D53">
    <cfRule type="cellIs" dxfId="53" priority="27" operator="equal">
      <formula>$C$6</formula>
    </cfRule>
  </conditionalFormatting>
  <conditionalFormatting sqref="D63:D101">
    <cfRule type="cellIs" dxfId="52" priority="12" operator="equal">
      <formula>$C$6</formula>
    </cfRule>
  </conditionalFormatting>
  <conditionalFormatting sqref="E15:F53">
    <cfRule type="expression" dxfId="51" priority="26">
      <formula>$D15=$C$6</formula>
    </cfRule>
  </conditionalFormatting>
  <conditionalFormatting sqref="E63:F101">
    <cfRule type="expression" dxfId="50" priority="11">
      <formula>$D63=$C$6</formula>
    </cfRule>
  </conditionalFormatting>
  <conditionalFormatting sqref="H9:H12">
    <cfRule type="containsBlanks" dxfId="49" priority="20">
      <formula>LEN(TRIM(H9))=0</formula>
    </cfRule>
  </conditionalFormatting>
  <conditionalFormatting sqref="H15:H53">
    <cfRule type="expression" dxfId="48" priority="24">
      <formula>$I15=$C$6</formula>
    </cfRule>
  </conditionalFormatting>
  <conditionalFormatting sqref="H57:H60">
    <cfRule type="containsBlanks" dxfId="47" priority="6">
      <formula>LEN(TRIM(H57))=0</formula>
    </cfRule>
  </conditionalFormatting>
  <conditionalFormatting sqref="H63:H101">
    <cfRule type="expression" dxfId="46" priority="10">
      <formula>$I63=$C$6</formula>
    </cfRule>
  </conditionalFormatting>
  <conditionalFormatting sqref="I15:I53">
    <cfRule type="cellIs" dxfId="45" priority="23" operator="equal">
      <formula>$C$6</formula>
    </cfRule>
  </conditionalFormatting>
  <conditionalFormatting sqref="I63:I101">
    <cfRule type="cellIs" dxfId="44" priority="9" operator="equal">
      <formula>$C$6</formula>
    </cfRule>
  </conditionalFormatting>
  <conditionalFormatting sqref="J15:K53">
    <cfRule type="expression" dxfId="43" priority="21">
      <formula>$I15=$C$6</formula>
    </cfRule>
  </conditionalFormatting>
  <conditionalFormatting sqref="J63:K101">
    <cfRule type="expression" dxfId="42" priority="7">
      <formula>$I63=$C$6</formula>
    </cfRule>
  </conditionalFormatting>
  <conditionalFormatting sqref="M9:M12">
    <cfRule type="containsBlanks" dxfId="41" priority="15">
      <formula>LEN(TRIM(M9))=0</formula>
    </cfRule>
  </conditionalFormatting>
  <conditionalFormatting sqref="M15:M53">
    <cfRule type="expression" dxfId="40" priority="19">
      <formula>$N15=$C$6</formula>
    </cfRule>
  </conditionalFormatting>
  <conditionalFormatting sqref="M57:M60">
    <cfRule type="containsBlanks" dxfId="39" priority="1">
      <formula>LEN(TRIM(M57))=0</formula>
    </cfRule>
  </conditionalFormatting>
  <conditionalFormatting sqref="M63:M101">
    <cfRule type="expression" dxfId="38" priority="5">
      <formula>$N63=$C$6</formula>
    </cfRule>
  </conditionalFormatting>
  <conditionalFormatting sqref="N15:N53">
    <cfRule type="cellIs" dxfId="37" priority="18" operator="equal">
      <formula>$C$6</formula>
    </cfRule>
  </conditionalFormatting>
  <conditionalFormatting sqref="N63:N101">
    <cfRule type="cellIs" dxfId="36" priority="4" operator="equal">
      <formula>$C$6</formula>
    </cfRule>
  </conditionalFormatting>
  <conditionalFormatting sqref="O15:P53">
    <cfRule type="expression" dxfId="35" priority="16">
      <formula>$N15=$C$6</formula>
    </cfRule>
  </conditionalFormatting>
  <conditionalFormatting sqref="O63:P101">
    <cfRule type="expression" dxfId="34" priority="2">
      <formula>$N63=$C$6</formula>
    </cfRule>
  </conditionalFormatting>
  <printOptions horizontalCentered="1" gridLines="1"/>
  <pageMargins left="0.25" right="0.25" top="0.75" bottom="0.75" header="0.3" footer="0.3"/>
  <pageSetup scale="37" fitToHeight="0" orientation="landscape" r:id="rId1"/>
  <rowBreaks count="1" manualBreakCount="1">
    <brk id="56"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J28"/>
  <sheetViews>
    <sheetView topLeftCell="A2" zoomScale="70" zoomScaleNormal="70" workbookViewId="0">
      <selection activeCell="E17" sqref="E17"/>
    </sheetView>
  </sheetViews>
  <sheetFormatPr defaultColWidth="9.33203125" defaultRowHeight="15" x14ac:dyDescent="0.25"/>
  <cols>
    <col min="1" max="1" width="3.6640625" style="153" customWidth="1"/>
    <col min="2" max="2" width="60.6640625" style="153" customWidth="1"/>
    <col min="3" max="3" width="20.6640625" style="153" customWidth="1"/>
    <col min="4" max="4" width="24.44140625" style="153" customWidth="1"/>
    <col min="5" max="6" width="20.6640625" style="153" customWidth="1"/>
    <col min="7" max="7" width="19.5546875" style="153" customWidth="1"/>
    <col min="8" max="8" width="25.6640625" style="153" customWidth="1"/>
    <col min="9" max="9" width="11.6640625" style="153" customWidth="1"/>
    <col min="10" max="10" width="3.6640625" style="153" customWidth="1"/>
    <col min="11" max="16384" width="9.33203125" style="153"/>
  </cols>
  <sheetData>
    <row r="1" spans="1:10" ht="17.399999999999999" x14ac:dyDescent="0.3">
      <c r="A1" s="399" t="s">
        <v>297</v>
      </c>
      <c r="B1" s="400"/>
      <c r="C1" s="400"/>
      <c r="D1" s="400"/>
      <c r="E1" s="400"/>
      <c r="F1" s="400"/>
      <c r="G1" s="400"/>
      <c r="H1" s="400"/>
      <c r="I1" s="400"/>
      <c r="J1" s="424"/>
    </row>
    <row r="2" spans="1:10" ht="131.4" customHeight="1" x14ac:dyDescent="0.25">
      <c r="A2" s="402" t="s">
        <v>289</v>
      </c>
      <c r="B2" s="403"/>
      <c r="C2" s="403"/>
      <c r="D2" s="403"/>
      <c r="E2" s="403"/>
      <c r="F2" s="403"/>
      <c r="G2" s="403"/>
      <c r="H2" s="403"/>
      <c r="I2" s="403"/>
      <c r="J2" s="423"/>
    </row>
    <row r="3" spans="1:10" ht="18" customHeight="1" x14ac:dyDescent="0.3">
      <c r="A3" s="154"/>
      <c r="B3" s="6" t="s">
        <v>253</v>
      </c>
      <c r="C3" s="394">
        <f>'Consolidated Summary'!B3</f>
        <v>0</v>
      </c>
      <c r="D3" s="395"/>
      <c r="E3" s="395"/>
      <c r="F3" s="261" t="s">
        <v>288</v>
      </c>
      <c r="G3" s="262"/>
      <c r="H3" s="263"/>
      <c r="I3" s="3"/>
      <c r="J3" s="58"/>
    </row>
    <row r="4" spans="1:10" s="41" customFormat="1" ht="15" customHeight="1" x14ac:dyDescent="0.3">
      <c r="A4" s="154"/>
      <c r="B4" s="5" t="s">
        <v>27</v>
      </c>
      <c r="C4" s="396">
        <f>'Consolidated Summary'!B4</f>
        <v>0</v>
      </c>
      <c r="D4" s="397"/>
      <c r="E4" s="398"/>
      <c r="F4" s="332" t="s">
        <v>288</v>
      </c>
      <c r="G4" s="363"/>
      <c r="H4" s="364"/>
      <c r="I4" s="40"/>
      <c r="J4" s="58"/>
    </row>
    <row r="5" spans="1:10" s="41" customFormat="1" ht="15" customHeight="1" x14ac:dyDescent="0.3">
      <c r="A5" s="154"/>
      <c r="B5" s="5" t="s">
        <v>28</v>
      </c>
      <c r="C5" s="405">
        <f>'Consolidated Summary'!B5</f>
        <v>0</v>
      </c>
      <c r="D5" s="406"/>
      <c r="E5" s="407"/>
      <c r="F5" s="332" t="s">
        <v>288</v>
      </c>
      <c r="G5" s="363"/>
      <c r="H5" s="364"/>
      <c r="I5" s="40"/>
      <c r="J5" s="58"/>
    </row>
    <row r="6" spans="1:10" ht="18" customHeight="1" x14ac:dyDescent="0.3">
      <c r="A6" s="154"/>
      <c r="B6" s="6" t="s">
        <v>25</v>
      </c>
      <c r="C6" s="388">
        <f>YEAR('Consolidated Summary'!B7)</f>
        <v>1900</v>
      </c>
      <c r="D6" s="389"/>
      <c r="E6" s="390"/>
      <c r="F6" s="332" t="s">
        <v>287</v>
      </c>
      <c r="G6" s="363"/>
      <c r="H6" s="364"/>
      <c r="I6" s="3"/>
      <c r="J6" s="3"/>
    </row>
    <row r="7" spans="1:10" ht="18" customHeight="1" x14ac:dyDescent="0.3">
      <c r="A7" s="158"/>
      <c r="B7" s="6" t="s">
        <v>140</v>
      </c>
      <c r="C7" s="391">
        <v>0.04</v>
      </c>
      <c r="D7" s="392"/>
      <c r="E7" s="393"/>
      <c r="F7" s="261" t="s">
        <v>272</v>
      </c>
      <c r="G7" s="262"/>
      <c r="H7" s="263"/>
      <c r="I7" s="3"/>
      <c r="J7" s="10"/>
    </row>
    <row r="8" spans="1:10" ht="18" customHeight="1" x14ac:dyDescent="0.3">
      <c r="A8" s="162"/>
      <c r="B8" s="6" t="s">
        <v>295</v>
      </c>
      <c r="C8" s="413"/>
      <c r="D8" s="414"/>
      <c r="E8" s="415"/>
      <c r="F8" s="332" t="s">
        <v>283</v>
      </c>
      <c r="G8" s="363"/>
      <c r="H8" s="364"/>
      <c r="I8" s="3"/>
      <c r="J8" s="204"/>
    </row>
    <row r="9" spans="1:10" ht="18" customHeight="1" x14ac:dyDescent="0.3">
      <c r="A9" s="162"/>
      <c r="B9" s="6" t="s">
        <v>280</v>
      </c>
      <c r="C9" s="416"/>
      <c r="D9" s="417"/>
      <c r="E9" s="418"/>
      <c r="F9" s="261" t="s">
        <v>284</v>
      </c>
      <c r="G9" s="262"/>
      <c r="H9" s="263"/>
      <c r="I9" s="3"/>
      <c r="J9" s="204"/>
    </row>
    <row r="10" spans="1:10" ht="18" customHeight="1" x14ac:dyDescent="0.3">
      <c r="A10" s="162"/>
      <c r="B10" s="6" t="s">
        <v>298</v>
      </c>
      <c r="C10" s="419">
        <f>ROUNDUP(C9*0.2,2)</f>
        <v>0</v>
      </c>
      <c r="D10" s="420"/>
      <c r="E10" s="421"/>
      <c r="F10" s="261" t="s">
        <v>285</v>
      </c>
      <c r="G10" s="262"/>
      <c r="H10" s="263"/>
      <c r="I10" s="3"/>
      <c r="J10" s="204"/>
    </row>
    <row r="11" spans="1:10" ht="18" customHeight="1" x14ac:dyDescent="0.3">
      <c r="A11" s="162"/>
      <c r="B11" s="6" t="s">
        <v>282</v>
      </c>
      <c r="C11" s="408"/>
      <c r="D11" s="409"/>
      <c r="E11" s="409"/>
      <c r="F11" s="410" t="s">
        <v>286</v>
      </c>
      <c r="G11" s="411"/>
      <c r="H11" s="412"/>
      <c r="I11" s="3"/>
      <c r="J11" s="204"/>
    </row>
    <row r="12" spans="1:10" ht="18" customHeight="1" x14ac:dyDescent="0.3">
      <c r="A12" s="162"/>
      <c r="B12" s="176"/>
      <c r="C12" s="422"/>
      <c r="D12" s="422"/>
      <c r="E12" s="422"/>
      <c r="F12" s="410"/>
      <c r="G12" s="411"/>
      <c r="H12" s="412"/>
      <c r="I12" s="3"/>
      <c r="J12" s="204"/>
    </row>
    <row r="13" spans="1:10" ht="18" customHeight="1" x14ac:dyDescent="0.3">
      <c r="A13" s="162"/>
      <c r="B13" s="205"/>
      <c r="C13" s="206"/>
      <c r="D13" s="206"/>
      <c r="E13" s="206"/>
      <c r="F13" s="207"/>
      <c r="G13" s="208"/>
      <c r="H13" s="209"/>
      <c r="I13" s="210"/>
      <c r="J13" s="204"/>
    </row>
    <row r="14" spans="1:10" ht="18" customHeight="1" x14ac:dyDescent="0.3">
      <c r="A14" s="162"/>
      <c r="B14" s="176"/>
      <c r="C14" s="211"/>
      <c r="D14" s="211"/>
      <c r="E14" s="211"/>
      <c r="F14" s="211"/>
      <c r="G14" s="212"/>
      <c r="H14" s="212"/>
      <c r="I14" s="213"/>
      <c r="J14" s="204"/>
    </row>
    <row r="15" spans="1:10" ht="18" customHeight="1" x14ac:dyDescent="0.3">
      <c r="A15" s="162"/>
      <c r="B15" s="170"/>
      <c r="C15" s="214" t="s">
        <v>281</v>
      </c>
      <c r="D15" s="183" t="s">
        <v>278</v>
      </c>
      <c r="E15" s="183" t="s">
        <v>276</v>
      </c>
      <c r="F15" s="184" t="s">
        <v>279</v>
      </c>
      <c r="G15" s="140"/>
      <c r="H15" s="140"/>
      <c r="I15" s="215"/>
      <c r="J15" s="204"/>
    </row>
    <row r="16" spans="1:10" ht="18" customHeight="1" x14ac:dyDescent="0.3">
      <c r="A16" s="162"/>
      <c r="B16" s="170"/>
      <c r="C16" s="185">
        <v>1</v>
      </c>
      <c r="D16" s="216" t="str">
        <f>IF(C11="","",C11)</f>
        <v/>
      </c>
      <c r="E16" s="217">
        <f>ROUNDUP(C10/10,2)</f>
        <v>0</v>
      </c>
      <c r="F16" s="217">
        <f>+E16</f>
        <v>0</v>
      </c>
      <c r="G16" s="140"/>
      <c r="H16" s="140"/>
      <c r="I16" s="215"/>
      <c r="J16" s="204"/>
    </row>
    <row r="17" spans="1:10" ht="18" customHeight="1" x14ac:dyDescent="0.3">
      <c r="A17" s="162"/>
      <c r="B17" s="170"/>
      <c r="C17" s="189">
        <f>+C16+1</f>
        <v>2</v>
      </c>
      <c r="D17" s="216" t="str">
        <f>IF($C$11="","",D16+1)</f>
        <v/>
      </c>
      <c r="E17" s="217">
        <f>ROUND(E16*(1+$C$7),2)</f>
        <v>0</v>
      </c>
      <c r="F17" s="217">
        <f>+F16+E17</f>
        <v>0</v>
      </c>
      <c r="G17" s="140"/>
      <c r="H17" s="140"/>
      <c r="I17" s="215"/>
      <c r="J17" s="204"/>
    </row>
    <row r="18" spans="1:10" ht="18" customHeight="1" x14ac:dyDescent="0.3">
      <c r="A18" s="162"/>
      <c r="B18" s="170"/>
      <c r="C18" s="189">
        <f t="shared" ref="C18:C25" si="0">+C17+1</f>
        <v>3</v>
      </c>
      <c r="D18" s="216" t="str">
        <f t="shared" ref="D18:D25" si="1">IF($C$11="","",D17+1)</f>
        <v/>
      </c>
      <c r="E18" s="217">
        <f t="shared" ref="E18:E25" si="2">ROUND(E17*(1+$C$7),2)</f>
        <v>0</v>
      </c>
      <c r="F18" s="217">
        <f t="shared" ref="F18:F25" si="3">+F17+E18</f>
        <v>0</v>
      </c>
      <c r="G18" s="140"/>
      <c r="H18" s="140"/>
      <c r="I18" s="215"/>
      <c r="J18" s="204"/>
    </row>
    <row r="19" spans="1:10" ht="18" customHeight="1" x14ac:dyDescent="0.3">
      <c r="A19" s="162"/>
      <c r="B19" s="170"/>
      <c r="C19" s="189">
        <f t="shared" si="0"/>
        <v>4</v>
      </c>
      <c r="D19" s="216" t="str">
        <f t="shared" si="1"/>
        <v/>
      </c>
      <c r="E19" s="217">
        <f t="shared" si="2"/>
        <v>0</v>
      </c>
      <c r="F19" s="217">
        <f t="shared" si="3"/>
        <v>0</v>
      </c>
      <c r="G19" s="140"/>
      <c r="H19" s="140"/>
      <c r="I19" s="215"/>
      <c r="J19" s="204"/>
    </row>
    <row r="20" spans="1:10" ht="18" customHeight="1" x14ac:dyDescent="0.3">
      <c r="A20" s="162"/>
      <c r="B20" s="170"/>
      <c r="C20" s="189">
        <f t="shared" si="0"/>
        <v>5</v>
      </c>
      <c r="D20" s="216" t="str">
        <f t="shared" si="1"/>
        <v/>
      </c>
      <c r="E20" s="217">
        <f t="shared" si="2"/>
        <v>0</v>
      </c>
      <c r="F20" s="217">
        <f t="shared" si="3"/>
        <v>0</v>
      </c>
      <c r="G20" s="140"/>
      <c r="H20" s="140"/>
      <c r="I20" s="215"/>
      <c r="J20" s="204"/>
    </row>
    <row r="21" spans="1:10" ht="18" customHeight="1" x14ac:dyDescent="0.3">
      <c r="A21" s="162"/>
      <c r="B21" s="170"/>
      <c r="C21" s="189">
        <f t="shared" si="0"/>
        <v>6</v>
      </c>
      <c r="D21" s="216" t="str">
        <f t="shared" si="1"/>
        <v/>
      </c>
      <c r="E21" s="217">
        <f t="shared" si="2"/>
        <v>0</v>
      </c>
      <c r="F21" s="217">
        <f t="shared" si="3"/>
        <v>0</v>
      </c>
      <c r="G21" s="140"/>
      <c r="H21" s="140"/>
      <c r="I21" s="215"/>
      <c r="J21" s="204"/>
    </row>
    <row r="22" spans="1:10" ht="18" customHeight="1" x14ac:dyDescent="0.3">
      <c r="A22" s="162"/>
      <c r="B22" s="170"/>
      <c r="C22" s="189">
        <f t="shared" si="0"/>
        <v>7</v>
      </c>
      <c r="D22" s="216" t="str">
        <f t="shared" si="1"/>
        <v/>
      </c>
      <c r="E22" s="217">
        <f t="shared" si="2"/>
        <v>0</v>
      </c>
      <c r="F22" s="217">
        <f t="shared" si="3"/>
        <v>0</v>
      </c>
      <c r="G22" s="140"/>
      <c r="H22" s="140"/>
      <c r="I22" s="215"/>
      <c r="J22" s="204"/>
    </row>
    <row r="23" spans="1:10" ht="18" customHeight="1" x14ac:dyDescent="0.3">
      <c r="A23" s="162"/>
      <c r="B23" s="170"/>
      <c r="C23" s="189">
        <f t="shared" si="0"/>
        <v>8</v>
      </c>
      <c r="D23" s="216" t="str">
        <f t="shared" si="1"/>
        <v/>
      </c>
      <c r="E23" s="217">
        <f t="shared" si="2"/>
        <v>0</v>
      </c>
      <c r="F23" s="217">
        <f t="shared" si="3"/>
        <v>0</v>
      </c>
      <c r="G23" s="140"/>
      <c r="H23" s="140"/>
      <c r="I23" s="215"/>
      <c r="J23" s="204"/>
    </row>
    <row r="24" spans="1:10" ht="18" customHeight="1" x14ac:dyDescent="0.3">
      <c r="A24" s="162"/>
      <c r="B24" s="170"/>
      <c r="C24" s="189">
        <f t="shared" si="0"/>
        <v>9</v>
      </c>
      <c r="D24" s="216" t="str">
        <f t="shared" si="1"/>
        <v/>
      </c>
      <c r="E24" s="217">
        <f t="shared" si="2"/>
        <v>0</v>
      </c>
      <c r="F24" s="217">
        <f t="shared" si="3"/>
        <v>0</v>
      </c>
      <c r="G24" s="140"/>
      <c r="H24" s="140"/>
      <c r="I24" s="215"/>
      <c r="J24" s="204"/>
    </row>
    <row r="25" spans="1:10" ht="18" customHeight="1" x14ac:dyDescent="0.3">
      <c r="A25" s="162"/>
      <c r="B25" s="170"/>
      <c r="C25" s="189">
        <f t="shared" si="0"/>
        <v>10</v>
      </c>
      <c r="D25" s="216" t="str">
        <f t="shared" si="1"/>
        <v/>
      </c>
      <c r="E25" s="217">
        <f t="shared" si="2"/>
        <v>0</v>
      </c>
      <c r="F25" s="217">
        <f t="shared" si="3"/>
        <v>0</v>
      </c>
      <c r="G25" s="140"/>
      <c r="H25" s="140"/>
      <c r="I25" s="215"/>
      <c r="J25" s="204"/>
    </row>
    <row r="26" spans="1:10" ht="18" thickBot="1" x14ac:dyDescent="0.35">
      <c r="A26" s="162"/>
      <c r="B26" s="223" t="s">
        <v>296</v>
      </c>
      <c r="C26" s="189"/>
      <c r="D26" s="218"/>
      <c r="E26" s="225">
        <f>SUM(E16:E25)</f>
        <v>0</v>
      </c>
      <c r="F26" s="219"/>
      <c r="G26" s="140"/>
      <c r="H26" s="220"/>
      <c r="I26" s="215"/>
      <c r="J26" s="204"/>
    </row>
    <row r="27" spans="1:10" s="5" customFormat="1" ht="16.2" thickBot="1" x14ac:dyDescent="0.35">
      <c r="A27" s="221"/>
      <c r="B27" s="196"/>
      <c r="C27" s="196"/>
      <c r="D27" s="196"/>
      <c r="E27" s="196"/>
      <c r="F27" s="196"/>
      <c r="G27" s="196"/>
      <c r="H27" s="196"/>
      <c r="I27" s="196"/>
      <c r="J27" s="197"/>
    </row>
    <row r="28" spans="1:10" x14ac:dyDescent="0.25">
      <c r="A28" s="222"/>
      <c r="B28" s="222"/>
      <c r="C28" s="222"/>
      <c r="D28" s="222"/>
      <c r="E28" s="222"/>
      <c r="F28" s="222"/>
      <c r="G28" s="222"/>
      <c r="H28" s="222"/>
      <c r="I28" s="222"/>
    </row>
  </sheetData>
  <sheetProtection algorithmName="SHA-512" hashValue="+Y7yZXAtgHtR2K0nT8c/iix+x9aILZDGEeeTQwM1LpXejjghe77SiJlbxNw9d/CYa4arNxcvqe5XptMvIaON1g==" saltValue="zzdSI3Mi4fXFV/PD9mRaTw==" spinCount="100000" sheet="1" objects="1" scenarios="1"/>
  <mergeCells count="21">
    <mergeCell ref="C3:E3"/>
    <mergeCell ref="F3:H3"/>
    <mergeCell ref="F4:H4"/>
    <mergeCell ref="A2:J2"/>
    <mergeCell ref="A1:J1"/>
    <mergeCell ref="C6:E6"/>
    <mergeCell ref="C7:E7"/>
    <mergeCell ref="F6:H6"/>
    <mergeCell ref="F7:H7"/>
    <mergeCell ref="C4:E4"/>
    <mergeCell ref="C5:E5"/>
    <mergeCell ref="F5:H5"/>
    <mergeCell ref="C11:E11"/>
    <mergeCell ref="F8:H8"/>
    <mergeCell ref="F11:H12"/>
    <mergeCell ref="F9:H9"/>
    <mergeCell ref="F10:H10"/>
    <mergeCell ref="C8:E8"/>
    <mergeCell ref="C9:E9"/>
    <mergeCell ref="C10:E10"/>
    <mergeCell ref="C12:E12"/>
  </mergeCells>
  <conditionalFormatting sqref="C16:C25 E16:F25">
    <cfRule type="expression" dxfId="33" priority="6">
      <formula>$D16=$C$6</formula>
    </cfRule>
  </conditionalFormatting>
  <conditionalFormatting sqref="C8:E9">
    <cfRule type="containsBlanks" dxfId="32" priority="2">
      <formula>LEN(TRIM(C8))=0</formula>
    </cfRule>
  </conditionalFormatting>
  <conditionalFormatting sqref="C11:E11">
    <cfRule type="containsBlanks" dxfId="31" priority="1">
      <formula>LEN(TRIM(C11))=0</formula>
    </cfRule>
  </conditionalFormatting>
  <conditionalFormatting sqref="D16:D25">
    <cfRule type="cellIs" dxfId="30" priority="5" operator="equal">
      <formula>$C$6</formula>
    </cfRule>
  </conditionalFormatting>
  <dataValidations count="1">
    <dataValidation type="list" allowBlank="1" showInputMessage="1" showErrorMessage="1" sqref="C8:E8" xr:uid="{F85BEAFD-295A-4A09-BFD9-613F81A77575}">
      <formula1>"New Construction, Existing Facility"</formula1>
    </dataValidation>
  </dataValidations>
  <printOptions horizontalCentered="1" gridLines="1"/>
  <pageMargins left="0.25" right="0.25" top="0.75" bottom="0.75" header="0.3" footer="0.3"/>
  <pageSetup scale="63" orientation="landscape"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45390-DC9D-4D95-94EC-022E4540E9AC}">
  <sheetPr codeName="Sheet5">
    <pageSetUpPr fitToPage="1"/>
  </sheetPr>
  <dimension ref="A1:F91"/>
  <sheetViews>
    <sheetView zoomScale="70" zoomScaleNormal="70" workbookViewId="0">
      <selection sqref="A1:E1"/>
    </sheetView>
  </sheetViews>
  <sheetFormatPr defaultColWidth="9.33203125" defaultRowHeight="15" outlineLevelRow="1" x14ac:dyDescent="0.25"/>
  <cols>
    <col min="1" max="1" width="9.44140625" style="228" bestFit="1" customWidth="1"/>
    <col min="2" max="2" width="70.44140625" style="228" customWidth="1"/>
    <col min="3" max="3" width="21.33203125" style="228" customWidth="1"/>
    <col min="4" max="4" width="42" style="228" customWidth="1"/>
    <col min="5" max="5" width="70.6640625" style="228" customWidth="1"/>
    <col min="6" max="6" width="2.6640625" style="238" customWidth="1"/>
    <col min="7" max="16384" width="9.33203125" style="228"/>
  </cols>
  <sheetData>
    <row r="1" spans="1:6" ht="32.25" customHeight="1" x14ac:dyDescent="0.3">
      <c r="A1" s="367" t="s">
        <v>258</v>
      </c>
      <c r="B1" s="368"/>
      <c r="C1" s="368"/>
      <c r="D1" s="368"/>
      <c r="E1" s="369"/>
      <c r="F1" s="227"/>
    </row>
    <row r="2" spans="1:6" ht="256.2" customHeight="1" x14ac:dyDescent="0.3">
      <c r="A2" s="341" t="s">
        <v>259</v>
      </c>
      <c r="B2" s="425"/>
      <c r="C2" s="425"/>
      <c r="D2" s="425"/>
      <c r="E2" s="426"/>
      <c r="F2" s="53"/>
    </row>
    <row r="3" spans="1:6" ht="15.6" x14ac:dyDescent="0.3">
      <c r="A3" s="373" t="s">
        <v>254</v>
      </c>
      <c r="B3" s="373"/>
      <c r="C3" s="365">
        <f>'Consolidated Summary'!B3</f>
        <v>0</v>
      </c>
      <c r="D3" s="427"/>
      <c r="E3" s="226" t="s">
        <v>160</v>
      </c>
      <c r="F3" s="229"/>
    </row>
    <row r="4" spans="1:6" ht="15.6" x14ac:dyDescent="0.3">
      <c r="A4" s="374" t="s">
        <v>27</v>
      </c>
      <c r="B4" s="374"/>
      <c r="C4" s="360">
        <f>'Consolidated Summary'!B4</f>
        <v>0</v>
      </c>
      <c r="D4" s="362"/>
      <c r="E4" s="226" t="s">
        <v>160</v>
      </c>
      <c r="F4" s="229"/>
    </row>
    <row r="5" spans="1:6" ht="15.6" x14ac:dyDescent="0.3">
      <c r="A5" s="374" t="s">
        <v>28</v>
      </c>
      <c r="B5" s="374"/>
      <c r="C5" s="332">
        <f>'Consolidated Summary'!B5</f>
        <v>0</v>
      </c>
      <c r="D5" s="364"/>
      <c r="E5" s="226" t="s">
        <v>160</v>
      </c>
      <c r="F5" s="229"/>
    </row>
    <row r="6" spans="1:6" s="5" customFormat="1" ht="15.6" x14ac:dyDescent="0.3">
      <c r="A6" s="230"/>
      <c r="B6" s="1"/>
      <c r="C6" s="231" t="s">
        <v>141</v>
      </c>
      <c r="D6" s="44" t="s">
        <v>304</v>
      </c>
      <c r="E6" s="46" t="s">
        <v>139</v>
      </c>
      <c r="F6" s="1"/>
    </row>
    <row r="7" spans="1:6" ht="15.6" x14ac:dyDescent="0.3">
      <c r="A7" s="5" t="s">
        <v>309</v>
      </c>
      <c r="B7" s="6" t="s">
        <v>310</v>
      </c>
      <c r="C7" s="232"/>
      <c r="D7" s="233"/>
      <c r="E7" s="234"/>
      <c r="F7" s="235"/>
    </row>
    <row r="8" spans="1:6" x14ac:dyDescent="0.25">
      <c r="A8" s="236" t="s">
        <v>31</v>
      </c>
      <c r="B8" s="62" t="s">
        <v>311</v>
      </c>
      <c r="C8" s="119"/>
      <c r="D8" s="129"/>
      <c r="E8" s="96"/>
      <c r="F8" s="235"/>
    </row>
    <row r="9" spans="1:6" x14ac:dyDescent="0.25">
      <c r="A9" s="236" t="s">
        <v>33</v>
      </c>
      <c r="B9" s="62" t="s">
        <v>312</v>
      </c>
      <c r="C9" s="119"/>
      <c r="D9" s="129"/>
      <c r="E9" s="96"/>
      <c r="F9" s="235"/>
    </row>
    <row r="10" spans="1:6" x14ac:dyDescent="0.25">
      <c r="A10" s="236" t="s">
        <v>35</v>
      </c>
      <c r="B10" s="62" t="s">
        <v>313</v>
      </c>
      <c r="C10" s="119"/>
      <c r="D10" s="129"/>
      <c r="E10" s="257"/>
      <c r="F10" s="235"/>
    </row>
    <row r="11" spans="1:6" s="5" customFormat="1" ht="15.6" collapsed="1" x14ac:dyDescent="0.3">
      <c r="A11" s="244"/>
      <c r="B11" s="7" t="s">
        <v>314</v>
      </c>
      <c r="C11" s="245">
        <f>SUM(C7:C9)</f>
        <v>0</v>
      </c>
      <c r="D11" s="8"/>
      <c r="E11" s="8"/>
      <c r="F11" s="1"/>
    </row>
    <row r="12" spans="1:6" s="5" customFormat="1" ht="15.6" collapsed="1" x14ac:dyDescent="0.3">
      <c r="A12" s="244"/>
      <c r="B12" s="7" t="s">
        <v>316</v>
      </c>
      <c r="C12" s="255">
        <f>IFERROR(C11/SUM('Consolidated Summary'!C61:D61),0)</f>
        <v>0</v>
      </c>
      <c r="D12" s="8"/>
      <c r="E12" s="8"/>
      <c r="F12" s="1"/>
    </row>
    <row r="13" spans="1:6" s="5" customFormat="1" ht="7.5" customHeight="1" x14ac:dyDescent="0.3">
      <c r="A13" s="246"/>
      <c r="B13" s="247"/>
      <c r="C13" s="248"/>
      <c r="D13" s="249"/>
      <c r="E13" s="249"/>
      <c r="F13" s="250"/>
    </row>
    <row r="14" spans="1:6" ht="46.8" x14ac:dyDescent="0.3">
      <c r="A14" s="5" t="s">
        <v>77</v>
      </c>
      <c r="B14" s="6" t="s">
        <v>171</v>
      </c>
      <c r="C14" s="232"/>
      <c r="D14" s="233"/>
      <c r="E14" s="234"/>
      <c r="F14" s="235"/>
    </row>
    <row r="15" spans="1:6" x14ac:dyDescent="0.25">
      <c r="A15" s="236" t="s">
        <v>31</v>
      </c>
      <c r="B15" s="228" t="s">
        <v>32</v>
      </c>
      <c r="C15" s="119"/>
      <c r="D15" s="129"/>
      <c r="E15" s="96"/>
      <c r="F15" s="235"/>
    </row>
    <row r="16" spans="1:6" x14ac:dyDescent="0.25">
      <c r="A16" s="236" t="s">
        <v>33</v>
      </c>
      <c r="B16" s="228" t="s">
        <v>34</v>
      </c>
      <c r="C16" s="119"/>
      <c r="D16" s="129"/>
      <c r="E16" s="96"/>
      <c r="F16" s="235"/>
    </row>
    <row r="17" spans="1:6" x14ac:dyDescent="0.25">
      <c r="A17" s="236" t="s">
        <v>35</v>
      </c>
      <c r="B17" s="228" t="s">
        <v>36</v>
      </c>
      <c r="C17" s="119"/>
      <c r="D17" s="129"/>
      <c r="E17" s="257"/>
      <c r="F17" s="235"/>
    </row>
    <row r="18" spans="1:6" x14ac:dyDescent="0.25">
      <c r="A18" s="236" t="s">
        <v>37</v>
      </c>
      <c r="B18" s="228" t="s">
        <v>38</v>
      </c>
      <c r="C18" s="119"/>
      <c r="D18" s="129"/>
      <c r="E18" s="257"/>
      <c r="F18" s="235"/>
    </row>
    <row r="19" spans="1:6" x14ac:dyDescent="0.25">
      <c r="A19" s="236" t="s">
        <v>39</v>
      </c>
      <c r="B19" s="228" t="s">
        <v>40</v>
      </c>
      <c r="C19" s="119"/>
      <c r="D19" s="129"/>
      <c r="E19" s="96"/>
      <c r="F19" s="235"/>
    </row>
    <row r="20" spans="1:6" x14ac:dyDescent="0.25">
      <c r="A20" s="236" t="s">
        <v>41</v>
      </c>
      <c r="B20" s="228" t="s">
        <v>42</v>
      </c>
      <c r="C20" s="119"/>
      <c r="D20" s="129"/>
      <c r="E20" s="257"/>
      <c r="F20" s="235"/>
    </row>
    <row r="21" spans="1:6" x14ac:dyDescent="0.25">
      <c r="A21" s="236" t="s">
        <v>43</v>
      </c>
      <c r="B21" s="228" t="s">
        <v>44</v>
      </c>
      <c r="C21" s="119"/>
      <c r="D21" s="129"/>
      <c r="E21" s="257"/>
      <c r="F21" s="235"/>
    </row>
    <row r="22" spans="1:6" x14ac:dyDescent="0.25">
      <c r="A22" s="236" t="s">
        <v>45</v>
      </c>
      <c r="B22" s="228" t="s">
        <v>46</v>
      </c>
      <c r="C22" s="119"/>
      <c r="D22" s="129"/>
      <c r="E22" s="257"/>
      <c r="F22" s="235"/>
    </row>
    <row r="23" spans="1:6" x14ac:dyDescent="0.25">
      <c r="A23" s="236" t="s">
        <v>47</v>
      </c>
      <c r="B23" s="228" t="s">
        <v>48</v>
      </c>
      <c r="C23" s="119"/>
      <c r="D23" s="129"/>
      <c r="E23" s="257"/>
      <c r="F23" s="235"/>
    </row>
    <row r="24" spans="1:6" x14ac:dyDescent="0.25">
      <c r="A24" s="236" t="s">
        <v>49</v>
      </c>
      <c r="B24" s="228" t="s">
        <v>50</v>
      </c>
      <c r="C24" s="119"/>
      <c r="D24" s="129"/>
      <c r="E24" s="96"/>
      <c r="F24" s="235"/>
    </row>
    <row r="25" spans="1:6" x14ac:dyDescent="0.25">
      <c r="A25" s="236" t="s">
        <v>51</v>
      </c>
      <c r="B25" s="62" t="s">
        <v>52</v>
      </c>
      <c r="C25" s="239"/>
      <c r="D25" s="240"/>
      <c r="E25" s="240"/>
      <c r="F25" s="235"/>
    </row>
    <row r="26" spans="1:6" x14ac:dyDescent="0.25">
      <c r="A26" s="241" t="s">
        <v>53</v>
      </c>
      <c r="B26" s="228" t="s">
        <v>54</v>
      </c>
      <c r="C26" s="119"/>
      <c r="D26" s="129"/>
      <c r="E26" s="257"/>
      <c r="F26" s="235"/>
    </row>
    <row r="27" spans="1:6" x14ac:dyDescent="0.25">
      <c r="A27" s="241" t="s">
        <v>55</v>
      </c>
      <c r="B27" s="228" t="s">
        <v>56</v>
      </c>
      <c r="C27" s="119"/>
      <c r="D27" s="129"/>
      <c r="E27" s="257"/>
      <c r="F27" s="235"/>
    </row>
    <row r="28" spans="1:6" x14ac:dyDescent="0.25">
      <c r="A28" s="241" t="s">
        <v>57</v>
      </c>
      <c r="B28" s="228" t="s">
        <v>58</v>
      </c>
      <c r="C28" s="119"/>
      <c r="D28" s="129"/>
      <c r="E28" s="257"/>
      <c r="F28" s="235"/>
    </row>
    <row r="29" spans="1:6" x14ac:dyDescent="0.25">
      <c r="A29" s="241" t="s">
        <v>59</v>
      </c>
      <c r="B29" s="228" t="s">
        <v>60</v>
      </c>
      <c r="C29" s="119"/>
      <c r="D29" s="129"/>
      <c r="E29" s="257"/>
      <c r="F29" s="235"/>
    </row>
    <row r="30" spans="1:6" x14ac:dyDescent="0.25">
      <c r="A30" s="241" t="s">
        <v>61</v>
      </c>
      <c r="B30" s="228" t="s">
        <v>62</v>
      </c>
      <c r="C30" s="119"/>
      <c r="D30" s="129"/>
      <c r="E30" s="257"/>
      <c r="F30" s="235"/>
    </row>
    <row r="31" spans="1:6" x14ac:dyDescent="0.25">
      <c r="A31" s="241" t="s">
        <v>63</v>
      </c>
      <c r="B31" s="228" t="s">
        <v>64</v>
      </c>
      <c r="C31" s="119"/>
      <c r="D31" s="129"/>
      <c r="E31" s="256"/>
      <c r="F31" s="235"/>
    </row>
    <row r="32" spans="1:6" x14ac:dyDescent="0.25">
      <c r="A32" s="241" t="s">
        <v>65</v>
      </c>
      <c r="B32" s="228" t="s">
        <v>66</v>
      </c>
      <c r="C32" s="119"/>
      <c r="D32" s="129"/>
      <c r="E32" s="257"/>
      <c r="F32" s="235"/>
    </row>
    <row r="33" spans="1:6" x14ac:dyDescent="0.25">
      <c r="A33" s="241" t="s">
        <v>67</v>
      </c>
      <c r="B33" s="228" t="s">
        <v>68</v>
      </c>
      <c r="C33" s="119"/>
      <c r="D33" s="129"/>
      <c r="E33" s="257"/>
      <c r="F33" s="235"/>
    </row>
    <row r="34" spans="1:6" x14ac:dyDescent="0.25">
      <c r="A34" s="236" t="s">
        <v>69</v>
      </c>
      <c r="B34" s="228" t="s">
        <v>70</v>
      </c>
      <c r="C34" s="119"/>
      <c r="D34" s="129"/>
      <c r="E34" s="257"/>
      <c r="F34" s="235"/>
    </row>
    <row r="35" spans="1:6" ht="15" customHeight="1" x14ac:dyDescent="0.25">
      <c r="A35" s="236" t="s">
        <v>71</v>
      </c>
      <c r="B35" s="242" t="s">
        <v>72</v>
      </c>
      <c r="C35" s="119"/>
      <c r="D35" s="129"/>
      <c r="E35" s="257"/>
      <c r="F35" s="235"/>
    </row>
    <row r="36" spans="1:6" x14ac:dyDescent="0.25">
      <c r="A36" s="236" t="s">
        <v>73</v>
      </c>
      <c r="B36" s="228" t="s">
        <v>74</v>
      </c>
      <c r="C36" s="119"/>
      <c r="D36" s="129"/>
      <c r="E36" s="257"/>
      <c r="F36" s="235"/>
    </row>
    <row r="37" spans="1:6" x14ac:dyDescent="0.25">
      <c r="A37" s="236" t="s">
        <v>75</v>
      </c>
      <c r="B37" s="228" t="s">
        <v>76</v>
      </c>
      <c r="C37" s="119"/>
      <c r="D37" s="129"/>
      <c r="E37" s="257"/>
      <c r="F37" s="235"/>
    </row>
    <row r="38" spans="1:6" x14ac:dyDescent="0.25">
      <c r="A38" s="243" t="s">
        <v>143</v>
      </c>
      <c r="B38" s="62" t="s">
        <v>148</v>
      </c>
      <c r="C38" s="119"/>
      <c r="D38" s="129"/>
      <c r="E38" s="257"/>
      <c r="F38" s="235"/>
    </row>
    <row r="39" spans="1:6" x14ac:dyDescent="0.25">
      <c r="A39" s="243" t="s">
        <v>144</v>
      </c>
      <c r="B39" s="62" t="s">
        <v>149</v>
      </c>
      <c r="C39" s="119"/>
      <c r="D39" s="129"/>
      <c r="E39" s="257"/>
      <c r="F39" s="235"/>
    </row>
    <row r="40" spans="1:6" x14ac:dyDescent="0.25">
      <c r="A40" s="243" t="s">
        <v>145</v>
      </c>
      <c r="B40" s="62" t="s">
        <v>150</v>
      </c>
      <c r="C40" s="119"/>
      <c r="D40" s="129"/>
      <c r="E40" s="257"/>
      <c r="F40" s="235"/>
    </row>
    <row r="41" spans="1:6" x14ac:dyDescent="0.25">
      <c r="A41" s="243" t="s">
        <v>146</v>
      </c>
      <c r="B41" s="62" t="s">
        <v>151</v>
      </c>
      <c r="C41" s="119"/>
      <c r="D41" s="129"/>
      <c r="E41" s="257"/>
      <c r="F41" s="235"/>
    </row>
    <row r="42" spans="1:6" x14ac:dyDescent="0.25">
      <c r="A42" s="243" t="s">
        <v>147</v>
      </c>
      <c r="B42" s="62" t="s">
        <v>152</v>
      </c>
      <c r="C42" s="119"/>
      <c r="D42" s="129"/>
      <c r="E42" s="257"/>
      <c r="F42" s="235"/>
    </row>
    <row r="43" spans="1:6" hidden="1" outlineLevel="1" x14ac:dyDescent="0.25">
      <c r="A43" s="243" t="s">
        <v>240</v>
      </c>
      <c r="B43" s="62" t="s">
        <v>245</v>
      </c>
      <c r="C43" s="237"/>
      <c r="D43" s="238"/>
      <c r="E43" s="238"/>
      <c r="F43" s="235"/>
    </row>
    <row r="44" spans="1:6" hidden="1" outlineLevel="1" x14ac:dyDescent="0.25">
      <c r="A44" s="243" t="s">
        <v>241</v>
      </c>
      <c r="B44" s="62" t="s">
        <v>246</v>
      </c>
      <c r="C44" s="237"/>
      <c r="D44" s="238"/>
      <c r="E44" s="238"/>
      <c r="F44" s="235"/>
    </row>
    <row r="45" spans="1:6" hidden="1" outlineLevel="1" x14ac:dyDescent="0.25">
      <c r="A45" s="243" t="s">
        <v>242</v>
      </c>
      <c r="B45" s="62" t="s">
        <v>247</v>
      </c>
      <c r="C45" s="237"/>
      <c r="D45" s="238"/>
      <c r="E45" s="238"/>
      <c r="F45" s="235"/>
    </row>
    <row r="46" spans="1:6" hidden="1" outlineLevel="1" x14ac:dyDescent="0.25">
      <c r="A46" s="243" t="s">
        <v>243</v>
      </c>
      <c r="B46" s="62" t="s">
        <v>248</v>
      </c>
      <c r="C46" s="237"/>
      <c r="D46" s="238"/>
      <c r="E46" s="238"/>
      <c r="F46" s="235"/>
    </row>
    <row r="47" spans="1:6" hidden="1" outlineLevel="1" x14ac:dyDescent="0.25">
      <c r="A47" s="243" t="s">
        <v>244</v>
      </c>
      <c r="B47" s="62" t="s">
        <v>249</v>
      </c>
      <c r="C47" s="237"/>
      <c r="D47" s="238"/>
      <c r="E47" s="238"/>
      <c r="F47" s="235"/>
    </row>
    <row r="48" spans="1:6" s="5" customFormat="1" ht="15.6" collapsed="1" x14ac:dyDescent="0.3">
      <c r="A48" s="244"/>
      <c r="B48" s="7" t="s">
        <v>239</v>
      </c>
      <c r="C48" s="245">
        <f>SUM(C15:C24) +SUM(C26:C47)</f>
        <v>0</v>
      </c>
      <c r="D48" s="8"/>
      <c r="E48" s="8"/>
      <c r="F48" s="1"/>
    </row>
    <row r="49" spans="1:6" s="5" customFormat="1" ht="7.5" customHeight="1" x14ac:dyDescent="0.3">
      <c r="A49" s="246"/>
      <c r="B49" s="247"/>
      <c r="C49" s="248"/>
      <c r="D49" s="249"/>
      <c r="E49" s="249"/>
      <c r="F49" s="250"/>
    </row>
    <row r="50" spans="1:6" s="5" customFormat="1" ht="15.6" x14ac:dyDescent="0.3">
      <c r="A50" s="251" t="s">
        <v>78</v>
      </c>
      <c r="B50" s="5" t="s">
        <v>301</v>
      </c>
      <c r="C50" s="118"/>
      <c r="D50" s="8"/>
      <c r="E50" s="8"/>
      <c r="F50" s="1"/>
    </row>
    <row r="51" spans="1:6" x14ac:dyDescent="0.25">
      <c r="A51" s="252"/>
      <c r="B51" s="63"/>
      <c r="C51" s="120"/>
      <c r="D51" s="129"/>
      <c r="E51" s="257"/>
      <c r="F51" s="235"/>
    </row>
    <row r="52" spans="1:6" x14ac:dyDescent="0.25">
      <c r="A52" s="252"/>
      <c r="B52" s="63"/>
      <c r="C52" s="120"/>
      <c r="D52" s="129"/>
      <c r="E52" s="257"/>
      <c r="F52" s="235"/>
    </row>
    <row r="53" spans="1:6" x14ac:dyDescent="0.25">
      <c r="A53" s="252"/>
      <c r="B53" s="63"/>
      <c r="C53" s="120"/>
      <c r="D53" s="129"/>
      <c r="E53" s="257"/>
      <c r="F53" s="235"/>
    </row>
    <row r="54" spans="1:6" x14ac:dyDescent="0.25">
      <c r="A54" s="252"/>
      <c r="B54" s="63"/>
      <c r="C54" s="120"/>
      <c r="D54" s="129"/>
      <c r="E54" s="257"/>
      <c r="F54" s="235"/>
    </row>
    <row r="55" spans="1:6" x14ac:dyDescent="0.25">
      <c r="A55" s="252"/>
      <c r="B55" s="63"/>
      <c r="C55" s="120"/>
      <c r="D55" s="129"/>
      <c r="E55" s="257"/>
      <c r="F55" s="235"/>
    </row>
    <row r="56" spans="1:6" hidden="1" outlineLevel="1" x14ac:dyDescent="0.25">
      <c r="A56" s="252"/>
      <c r="B56" s="63"/>
      <c r="C56" s="120"/>
      <c r="D56" s="129"/>
      <c r="E56" s="257"/>
      <c r="F56" s="235"/>
    </row>
    <row r="57" spans="1:6" hidden="1" outlineLevel="1" x14ac:dyDescent="0.25">
      <c r="A57" s="252"/>
      <c r="B57" s="63"/>
      <c r="C57" s="120"/>
      <c r="D57" s="129"/>
      <c r="E57" s="257"/>
      <c r="F57" s="235"/>
    </row>
    <row r="58" spans="1:6" hidden="1" outlineLevel="1" x14ac:dyDescent="0.25">
      <c r="A58" s="252"/>
      <c r="B58" s="63"/>
      <c r="C58" s="120"/>
      <c r="D58" s="129"/>
      <c r="E58" s="257"/>
      <c r="F58" s="235"/>
    </row>
    <row r="59" spans="1:6" hidden="1" outlineLevel="1" x14ac:dyDescent="0.25">
      <c r="A59" s="252"/>
      <c r="B59" s="63"/>
      <c r="C59" s="120"/>
      <c r="D59" s="129"/>
      <c r="E59" s="257"/>
      <c r="F59" s="235"/>
    </row>
    <row r="60" spans="1:6" hidden="1" outlineLevel="1" x14ac:dyDescent="0.25">
      <c r="A60" s="252"/>
      <c r="B60" s="63"/>
      <c r="C60" s="120"/>
      <c r="D60" s="129"/>
      <c r="E60" s="257"/>
      <c r="F60" s="235"/>
    </row>
    <row r="61" spans="1:6" s="5" customFormat="1" ht="15.6" collapsed="1" x14ac:dyDescent="0.3">
      <c r="A61" s="253"/>
      <c r="B61" s="7" t="s">
        <v>238</v>
      </c>
      <c r="C61" s="245">
        <f>SUM(C51:C60)</f>
        <v>0</v>
      </c>
      <c r="D61" s="8"/>
      <c r="E61" s="8"/>
      <c r="F61" s="1"/>
    </row>
    <row r="62" spans="1:6" s="5" customFormat="1" ht="7.5" customHeight="1" x14ac:dyDescent="0.3">
      <c r="A62" s="246"/>
      <c r="B62" s="247"/>
      <c r="C62" s="248"/>
      <c r="D62" s="249"/>
      <c r="E62" s="249"/>
      <c r="F62" s="250"/>
    </row>
    <row r="63" spans="1:6" s="5" customFormat="1" ht="15.6" x14ac:dyDescent="0.3">
      <c r="A63" s="251" t="s">
        <v>79</v>
      </c>
      <c r="B63" s="5" t="s">
        <v>302</v>
      </c>
      <c r="C63" s="118"/>
      <c r="D63" s="8"/>
      <c r="E63" s="8"/>
      <c r="F63" s="1"/>
    </row>
    <row r="64" spans="1:6" x14ac:dyDescent="0.25">
      <c r="A64" s="252"/>
      <c r="B64" s="63"/>
      <c r="C64" s="120"/>
      <c r="D64" s="129"/>
      <c r="E64" s="257"/>
      <c r="F64" s="235"/>
    </row>
    <row r="65" spans="1:6" x14ac:dyDescent="0.25">
      <c r="A65" s="252"/>
      <c r="B65" s="63"/>
      <c r="C65" s="120"/>
      <c r="D65" s="129"/>
      <c r="E65" s="257"/>
      <c r="F65" s="235"/>
    </row>
    <row r="66" spans="1:6" x14ac:dyDescent="0.25">
      <c r="A66" s="252"/>
      <c r="B66" s="63"/>
      <c r="C66" s="120"/>
      <c r="D66" s="129"/>
      <c r="E66" s="257"/>
      <c r="F66" s="235"/>
    </row>
    <row r="67" spans="1:6" x14ac:dyDescent="0.25">
      <c r="A67" s="252"/>
      <c r="B67" s="63"/>
      <c r="C67" s="120"/>
      <c r="D67" s="129"/>
      <c r="E67" s="257"/>
      <c r="F67" s="235"/>
    </row>
    <row r="68" spans="1:6" x14ac:dyDescent="0.25">
      <c r="A68" s="252"/>
      <c r="B68" s="63"/>
      <c r="C68" s="120"/>
      <c r="D68" s="129"/>
      <c r="E68" s="257"/>
      <c r="F68" s="235"/>
    </row>
    <row r="69" spans="1:6" hidden="1" outlineLevel="1" x14ac:dyDescent="0.25">
      <c r="A69" s="252"/>
      <c r="B69" s="63"/>
      <c r="C69" s="120"/>
      <c r="D69" s="129"/>
      <c r="E69" s="257"/>
      <c r="F69" s="235"/>
    </row>
    <row r="70" spans="1:6" hidden="1" outlineLevel="1" x14ac:dyDescent="0.25">
      <c r="A70" s="252"/>
      <c r="B70" s="63"/>
      <c r="C70" s="120"/>
      <c r="D70" s="129"/>
      <c r="E70" s="257"/>
      <c r="F70" s="235"/>
    </row>
    <row r="71" spans="1:6" hidden="1" outlineLevel="1" x14ac:dyDescent="0.25">
      <c r="A71" s="252"/>
      <c r="B71" s="63"/>
      <c r="C71" s="120"/>
      <c r="D71" s="129"/>
      <c r="E71" s="257"/>
      <c r="F71" s="235"/>
    </row>
    <row r="72" spans="1:6" hidden="1" outlineLevel="1" x14ac:dyDescent="0.25">
      <c r="A72" s="252"/>
      <c r="B72" s="63"/>
      <c r="C72" s="120"/>
      <c r="D72" s="129"/>
      <c r="E72" s="257"/>
      <c r="F72" s="235"/>
    </row>
    <row r="73" spans="1:6" hidden="1" outlineLevel="1" x14ac:dyDescent="0.25">
      <c r="A73" s="252"/>
      <c r="B73" s="63"/>
      <c r="C73" s="120"/>
      <c r="D73" s="129"/>
      <c r="E73" s="257"/>
      <c r="F73" s="235"/>
    </row>
    <row r="74" spans="1:6" s="5" customFormat="1" ht="15.6" collapsed="1" x14ac:dyDescent="0.3">
      <c r="A74" s="253"/>
      <c r="B74" s="7" t="s">
        <v>237</v>
      </c>
      <c r="C74" s="245">
        <f>SUM(C64:C73)</f>
        <v>0</v>
      </c>
      <c r="D74" s="8"/>
      <c r="E74" s="8"/>
      <c r="F74" s="1"/>
    </row>
    <row r="75" spans="1:6" s="5" customFormat="1" ht="7.5" customHeight="1" x14ac:dyDescent="0.3">
      <c r="A75" s="246"/>
      <c r="B75" s="247"/>
      <c r="C75" s="248"/>
      <c r="D75" s="249"/>
      <c r="E75" s="249"/>
      <c r="F75" s="250"/>
    </row>
    <row r="76" spans="1:6" ht="15.6" x14ac:dyDescent="0.3">
      <c r="A76" s="251" t="s">
        <v>80</v>
      </c>
      <c r="B76" s="5" t="s">
        <v>303</v>
      </c>
      <c r="C76" s="118"/>
      <c r="D76" s="240"/>
      <c r="E76" s="240"/>
      <c r="F76" s="235"/>
    </row>
    <row r="77" spans="1:6" x14ac:dyDescent="0.25">
      <c r="A77" s="252"/>
      <c r="B77" s="63"/>
      <c r="C77" s="120"/>
      <c r="D77" s="129"/>
      <c r="E77" s="257"/>
      <c r="F77" s="235"/>
    </row>
    <row r="78" spans="1:6" x14ac:dyDescent="0.25">
      <c r="A78" s="252"/>
      <c r="B78" s="63"/>
      <c r="C78" s="120"/>
      <c r="D78" s="129"/>
      <c r="E78" s="257"/>
      <c r="F78" s="235"/>
    </row>
    <row r="79" spans="1:6" x14ac:dyDescent="0.25">
      <c r="A79" s="252"/>
      <c r="B79" s="63"/>
      <c r="C79" s="120"/>
      <c r="D79" s="129"/>
      <c r="E79" s="257"/>
      <c r="F79" s="235"/>
    </row>
    <row r="80" spans="1:6" x14ac:dyDescent="0.25">
      <c r="A80" s="252"/>
      <c r="B80" s="63"/>
      <c r="C80" s="120"/>
      <c r="D80" s="129"/>
      <c r="E80" s="257"/>
      <c r="F80" s="235"/>
    </row>
    <row r="81" spans="1:6" x14ac:dyDescent="0.25">
      <c r="A81" s="252"/>
      <c r="B81" s="63"/>
      <c r="C81" s="120"/>
      <c r="D81" s="129"/>
      <c r="E81" s="257"/>
      <c r="F81" s="235"/>
    </row>
    <row r="82" spans="1:6" hidden="1" outlineLevel="1" x14ac:dyDescent="0.25">
      <c r="A82" s="252"/>
      <c r="B82" s="63"/>
      <c r="C82" s="120"/>
      <c r="D82" s="129"/>
      <c r="E82" s="257"/>
      <c r="F82" s="235"/>
    </row>
    <row r="83" spans="1:6" hidden="1" outlineLevel="1" x14ac:dyDescent="0.25">
      <c r="A83" s="252"/>
      <c r="B83" s="63"/>
      <c r="C83" s="120"/>
      <c r="D83" s="129"/>
      <c r="E83" s="257"/>
      <c r="F83" s="235"/>
    </row>
    <row r="84" spans="1:6" hidden="1" outlineLevel="1" x14ac:dyDescent="0.25">
      <c r="A84" s="252"/>
      <c r="B84" s="63"/>
      <c r="C84" s="120"/>
      <c r="D84" s="129"/>
      <c r="E84" s="257"/>
      <c r="F84" s="235"/>
    </row>
    <row r="85" spans="1:6" hidden="1" outlineLevel="1" x14ac:dyDescent="0.25">
      <c r="A85" s="252"/>
      <c r="B85" s="63"/>
      <c r="C85" s="120"/>
      <c r="D85" s="129"/>
      <c r="E85" s="257"/>
      <c r="F85" s="235"/>
    </row>
    <row r="86" spans="1:6" hidden="1" outlineLevel="1" x14ac:dyDescent="0.25">
      <c r="A86" s="252"/>
      <c r="B86" s="63"/>
      <c r="C86" s="120"/>
      <c r="D86" s="129"/>
      <c r="E86" s="257"/>
      <c r="F86" s="235"/>
    </row>
    <row r="87" spans="1:6" s="5" customFormat="1" ht="15.6" collapsed="1" x14ac:dyDescent="0.3">
      <c r="A87" s="253"/>
      <c r="B87" s="7" t="s">
        <v>236</v>
      </c>
      <c r="C87" s="245">
        <f>SUM(C77:C86)</f>
        <v>0</v>
      </c>
      <c r="D87" s="8"/>
      <c r="E87" s="8"/>
      <c r="F87" s="1"/>
    </row>
    <row r="88" spans="1:6" s="5" customFormat="1" ht="7.2" customHeight="1" x14ac:dyDescent="0.3">
      <c r="A88" s="246"/>
      <c r="B88" s="247"/>
      <c r="C88" s="254"/>
      <c r="D88" s="249"/>
      <c r="E88" s="249"/>
      <c r="F88" s="250"/>
    </row>
    <row r="89" spans="1:6" ht="15.6" x14ac:dyDescent="0.3">
      <c r="A89" s="252"/>
      <c r="B89" s="7" t="s">
        <v>270</v>
      </c>
      <c r="C89" s="245">
        <f>+C87+C74+C61+C48</f>
        <v>0</v>
      </c>
      <c r="D89" s="8"/>
      <c r="E89" s="8"/>
      <c r="F89" s="1"/>
    </row>
    <row r="90" spans="1:6" ht="15.6" x14ac:dyDescent="0.3">
      <c r="A90" s="253"/>
      <c r="B90" s="7" t="s">
        <v>269</v>
      </c>
      <c r="C90" s="255">
        <f>IFERROR(C89/SUM('Consolidated Summary'!C103:D103),0)</f>
        <v>0</v>
      </c>
      <c r="D90" s="8"/>
      <c r="E90" s="8"/>
      <c r="F90" s="1"/>
    </row>
    <row r="91" spans="1:6" ht="6.6" customHeight="1" x14ac:dyDescent="0.3">
      <c r="A91" s="246"/>
      <c r="B91" s="247"/>
      <c r="C91" s="254"/>
      <c r="D91" s="249"/>
      <c r="E91" s="249"/>
      <c r="F91" s="250"/>
    </row>
  </sheetData>
  <sheetProtection algorithmName="SHA-512" hashValue="PLV4GgBZ+FovZC70lYOJBBMVfyl4W9Q26ARIhg/iyuVpkTBq2O+IBSNuHSiMrTkOUGHkHzoAU4nTEB0l1eIeVQ==" saltValue="n1fq9E1OK0EmPlI86Z+4GQ==" spinCount="100000" sheet="1" formatRows="0"/>
  <mergeCells count="8">
    <mergeCell ref="A5:B5"/>
    <mergeCell ref="C4:D4"/>
    <mergeCell ref="C5:D5"/>
    <mergeCell ref="A3:B3"/>
    <mergeCell ref="A1:E1"/>
    <mergeCell ref="A2:E2"/>
    <mergeCell ref="C3:D3"/>
    <mergeCell ref="A4:B4"/>
  </mergeCells>
  <conditionalFormatting sqref="B51:E60">
    <cfRule type="containsBlanks" dxfId="29" priority="5">
      <formula>LEN(TRIM(B51))=0</formula>
    </cfRule>
  </conditionalFormatting>
  <conditionalFormatting sqref="B64:E73">
    <cfRule type="containsBlanks" dxfId="28" priority="4">
      <formula>LEN(TRIM(B64))=0</formula>
    </cfRule>
  </conditionalFormatting>
  <conditionalFormatting sqref="B77:E86">
    <cfRule type="containsBlanks" dxfId="27" priority="3">
      <formula>LEN(TRIM(B77))=0</formula>
    </cfRule>
  </conditionalFormatting>
  <conditionalFormatting sqref="C12">
    <cfRule type="cellIs" dxfId="26" priority="1" operator="equal">
      <formula>0</formula>
    </cfRule>
  </conditionalFormatting>
  <conditionalFormatting sqref="C90">
    <cfRule type="cellIs" dxfId="25" priority="10" operator="equal">
      <formula>0</formula>
    </cfRule>
  </conditionalFormatting>
  <conditionalFormatting sqref="C8:E10">
    <cfRule type="containsBlanks" dxfId="24" priority="2">
      <formula>LEN(TRIM(C8))=0</formula>
    </cfRule>
  </conditionalFormatting>
  <conditionalFormatting sqref="C15:E24">
    <cfRule type="containsBlanks" dxfId="23" priority="19">
      <formula>LEN(TRIM(C15))=0</formula>
    </cfRule>
  </conditionalFormatting>
  <conditionalFormatting sqref="C26:E47">
    <cfRule type="containsBlanks" dxfId="22" priority="6">
      <formula>LEN(TRIM(C26))=0</formula>
    </cfRule>
  </conditionalFormatting>
  <dataValidations disablePrompts="1" count="1">
    <dataValidation type="list" allowBlank="1" showInputMessage="1" showErrorMessage="1" sqref="D15:D24 D26:D42 D51:D60 D64:D73 D77:D86 D8:D10" xr:uid="{BBA55F10-E05E-4260-8BE9-2F4A67A3AEA2}">
      <formula1>"Estimate, Actual"</formula1>
    </dataValidation>
  </dataValidations>
  <printOptions horizontalCentered="1" gridLines="1"/>
  <pageMargins left="0.25" right="0.25" top="0.25" bottom="0.25" header="0.3" footer="0.3"/>
  <pageSetup scale="47" orientation="landscape"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05DC2-FC3E-41CB-8AE8-766818C59F13}">
  <sheetPr codeName="Sheet6">
    <pageSetUpPr fitToPage="1"/>
  </sheetPr>
  <dimension ref="A1:P27"/>
  <sheetViews>
    <sheetView zoomScale="90" zoomScaleNormal="90" workbookViewId="0">
      <pane ySplit="12" topLeftCell="A13" activePane="bottomLeft" state="frozen"/>
      <selection pane="bottomLeft" activeCell="A13" sqref="A13"/>
    </sheetView>
  </sheetViews>
  <sheetFormatPr defaultColWidth="8.88671875" defaultRowHeight="14.4" x14ac:dyDescent="0.3"/>
  <cols>
    <col min="1" max="1" width="20" style="67" customWidth="1"/>
    <col min="2" max="2" width="8" style="67" customWidth="1"/>
    <col min="3" max="16384" width="8.88671875" style="67"/>
  </cols>
  <sheetData>
    <row r="1" spans="1:16" ht="15.6" x14ac:dyDescent="0.3">
      <c r="A1" s="432" t="s">
        <v>177</v>
      </c>
      <c r="B1" s="429"/>
      <c r="C1" s="429"/>
      <c r="D1" s="429"/>
      <c r="E1" s="429"/>
      <c r="F1" s="429"/>
    </row>
    <row r="2" spans="1:16" ht="15.6" x14ac:dyDescent="0.3">
      <c r="A2" s="432" t="s">
        <v>178</v>
      </c>
      <c r="B2" s="429"/>
      <c r="C2" s="429"/>
      <c r="D2" s="429"/>
      <c r="E2" s="429"/>
      <c r="F2" s="429"/>
    </row>
    <row r="3" spans="1:16" x14ac:dyDescent="0.3">
      <c r="A3" s="429"/>
      <c r="B3" s="429"/>
      <c r="C3" s="429"/>
      <c r="D3" s="429"/>
      <c r="E3" s="429"/>
      <c r="F3" s="429"/>
    </row>
    <row r="4" spans="1:16" x14ac:dyDescent="0.3">
      <c r="A4" s="84" t="s">
        <v>179</v>
      </c>
      <c r="B4" s="428" t="s">
        <v>215</v>
      </c>
      <c r="C4" s="429"/>
      <c r="D4" s="429"/>
      <c r="E4" s="429"/>
      <c r="F4" s="429"/>
    </row>
    <row r="5" spans="1:16" x14ac:dyDescent="0.3">
      <c r="A5" s="433" t="s">
        <v>181</v>
      </c>
      <c r="B5" s="429"/>
      <c r="C5" s="429"/>
      <c r="D5" s="429"/>
      <c r="E5" s="429"/>
      <c r="F5" s="429"/>
    </row>
    <row r="6" spans="1:16" ht="14.4" customHeight="1" x14ac:dyDescent="0.3">
      <c r="A6" s="84" t="s">
        <v>182</v>
      </c>
      <c r="B6" s="431" t="s">
        <v>216</v>
      </c>
      <c r="C6" s="431"/>
      <c r="D6" s="431"/>
      <c r="E6" s="431"/>
      <c r="F6" s="431"/>
      <c r="G6" s="431"/>
      <c r="H6" s="431"/>
    </row>
    <row r="7" spans="1:16" x14ac:dyDescent="0.3">
      <c r="A7" s="84" t="s">
        <v>184</v>
      </c>
      <c r="B7" s="428" t="s">
        <v>217</v>
      </c>
      <c r="C7" s="429"/>
      <c r="D7" s="429"/>
      <c r="E7" s="429"/>
      <c r="F7" s="429"/>
    </row>
    <row r="8" spans="1:16" x14ac:dyDescent="0.3">
      <c r="A8" s="84" t="s">
        <v>186</v>
      </c>
      <c r="B8" s="428" t="s">
        <v>187</v>
      </c>
      <c r="C8" s="429"/>
      <c r="D8" s="429"/>
      <c r="E8" s="429"/>
      <c r="F8" s="429"/>
    </row>
    <row r="9" spans="1:16" x14ac:dyDescent="0.3">
      <c r="A9" s="84" t="s">
        <v>188</v>
      </c>
      <c r="B9" s="428" t="s">
        <v>189</v>
      </c>
      <c r="C9" s="429"/>
      <c r="D9" s="429"/>
      <c r="E9" s="429"/>
      <c r="F9" s="429"/>
    </row>
    <row r="10" spans="1:16" x14ac:dyDescent="0.3">
      <c r="A10" s="84" t="s">
        <v>190</v>
      </c>
      <c r="B10" s="430" t="s">
        <v>307</v>
      </c>
      <c r="C10" s="429"/>
      <c r="D10" s="429"/>
      <c r="E10" s="429"/>
      <c r="F10" s="429"/>
    </row>
    <row r="12" spans="1:16" ht="15" thickBot="1" x14ac:dyDescent="0.35">
      <c r="A12" s="85" t="s">
        <v>3</v>
      </c>
      <c r="B12" s="85" t="s">
        <v>191</v>
      </c>
      <c r="C12" s="85" t="s">
        <v>192</v>
      </c>
      <c r="D12" s="85" t="s">
        <v>193</v>
      </c>
      <c r="E12" s="85" t="s">
        <v>194</v>
      </c>
      <c r="F12" s="85" t="s">
        <v>195</v>
      </c>
      <c r="G12" s="85" t="s">
        <v>196</v>
      </c>
      <c r="H12" s="85" t="s">
        <v>197</v>
      </c>
      <c r="I12" s="85" t="s">
        <v>198</v>
      </c>
      <c r="J12" s="85" t="s">
        <v>199</v>
      </c>
      <c r="K12" s="85" t="s">
        <v>200</v>
      </c>
      <c r="L12" s="85" t="s">
        <v>201</v>
      </c>
      <c r="M12" s="85" t="s">
        <v>202</v>
      </c>
      <c r="N12" s="85" t="s">
        <v>203</v>
      </c>
      <c r="O12" s="85" t="s">
        <v>204</v>
      </c>
      <c r="P12" s="85" t="s">
        <v>205</v>
      </c>
    </row>
    <row r="13" spans="1:16" ht="15" thickTop="1" x14ac:dyDescent="0.3">
      <c r="A13" s="86">
        <v>2015</v>
      </c>
      <c r="B13" s="87">
        <v>221.54499999999999</v>
      </c>
      <c r="C13" s="87">
        <v>222.30099999999999</v>
      </c>
      <c r="D13" s="87">
        <v>223.55</v>
      </c>
      <c r="E13" s="87">
        <v>223.797</v>
      </c>
      <c r="F13" s="87">
        <v>224.732</v>
      </c>
      <c r="G13" s="87">
        <v>225.946</v>
      </c>
      <c r="H13" s="87">
        <v>225.85300000000001</v>
      </c>
      <c r="I13" s="87">
        <v>225.83</v>
      </c>
      <c r="J13" s="87">
        <v>225.184</v>
      </c>
      <c r="K13" s="87">
        <v>225.05</v>
      </c>
      <c r="L13" s="87">
        <v>224.00899999999999</v>
      </c>
      <c r="M13" s="87">
        <v>222.72200000000001</v>
      </c>
      <c r="N13" s="87">
        <v>224.21</v>
      </c>
      <c r="O13" s="87">
        <v>223.64500000000001</v>
      </c>
      <c r="P13" s="87">
        <v>224.77500000000001</v>
      </c>
    </row>
    <row r="14" spans="1:16" x14ac:dyDescent="0.3">
      <c r="A14" s="86">
        <v>2016</v>
      </c>
      <c r="B14" s="87">
        <v>223.30099999999999</v>
      </c>
      <c r="C14" s="87">
        <v>223.196</v>
      </c>
      <c r="D14" s="87">
        <v>224.62100000000001</v>
      </c>
      <c r="E14" s="87">
        <v>225.60900000000001</v>
      </c>
      <c r="F14" s="87">
        <v>226.476</v>
      </c>
      <c r="G14" s="87">
        <v>227.83500000000001</v>
      </c>
      <c r="H14" s="87">
        <v>226.786</v>
      </c>
      <c r="I14" s="87">
        <v>227.09700000000001</v>
      </c>
      <c r="J14" s="87">
        <v>227.636</v>
      </c>
      <c r="K14" s="87">
        <v>227.358</v>
      </c>
      <c r="L14" s="87">
        <v>226.673</v>
      </c>
      <c r="M14" s="87">
        <v>226.79400000000001</v>
      </c>
      <c r="N14" s="87">
        <v>226.11500000000001</v>
      </c>
      <c r="O14" s="87">
        <v>225.173</v>
      </c>
      <c r="P14" s="87">
        <v>227.05699999999999</v>
      </c>
    </row>
    <row r="15" spans="1:16" x14ac:dyDescent="0.3">
      <c r="A15" s="86">
        <v>2017</v>
      </c>
      <c r="B15" s="87">
        <v>228.279</v>
      </c>
      <c r="C15" s="87">
        <v>228.63300000000001</v>
      </c>
      <c r="D15" s="87">
        <v>228.82400000000001</v>
      </c>
      <c r="E15" s="87">
        <v>229.68199999999999</v>
      </c>
      <c r="F15" s="87">
        <v>229.70500000000001</v>
      </c>
      <c r="G15" s="87">
        <v>229.78</v>
      </c>
      <c r="H15" s="87">
        <v>229.82</v>
      </c>
      <c r="I15" s="87">
        <v>230.44300000000001</v>
      </c>
      <c r="J15" s="87">
        <v>231.03</v>
      </c>
      <c r="K15" s="87">
        <v>230.66</v>
      </c>
      <c r="L15" s="87">
        <v>231.084</v>
      </c>
      <c r="M15" s="87">
        <v>230.548</v>
      </c>
      <c r="N15" s="87">
        <v>229.874</v>
      </c>
      <c r="O15" s="87">
        <v>229.15100000000001</v>
      </c>
      <c r="P15" s="87">
        <v>230.59800000000001</v>
      </c>
    </row>
    <row r="16" spans="1:16" x14ac:dyDescent="0.3">
      <c r="A16" s="86">
        <v>2018</v>
      </c>
      <c r="B16" s="87">
        <v>232.02799999999999</v>
      </c>
      <c r="C16" s="87">
        <v>232.512</v>
      </c>
      <c r="D16" s="87">
        <v>232.93100000000001</v>
      </c>
      <c r="E16" s="87">
        <v>233.91300000000001</v>
      </c>
      <c r="F16" s="87">
        <v>235.065</v>
      </c>
      <c r="G16" s="87">
        <v>235.45500000000001</v>
      </c>
      <c r="H16" s="87">
        <v>235.346</v>
      </c>
      <c r="I16" s="87">
        <v>235.27600000000001</v>
      </c>
      <c r="J16" s="87">
        <v>235.524</v>
      </c>
      <c r="K16" s="87">
        <v>235.68</v>
      </c>
      <c r="L16" s="87">
        <v>234.292</v>
      </c>
      <c r="M16" s="87">
        <v>233.458</v>
      </c>
      <c r="N16" s="87">
        <v>234.29</v>
      </c>
      <c r="O16" s="87">
        <v>233.65100000000001</v>
      </c>
      <c r="P16" s="87">
        <v>234.929</v>
      </c>
    </row>
    <row r="17" spans="1:16" x14ac:dyDescent="0.3">
      <c r="A17" s="86">
        <v>2019</v>
      </c>
      <c r="B17" s="87">
        <v>233.83699999999999</v>
      </c>
      <c r="C17" s="87">
        <v>235.44399999999999</v>
      </c>
      <c r="D17" s="87">
        <v>236.79300000000001</v>
      </c>
      <c r="E17" s="87">
        <v>237.51</v>
      </c>
      <c r="F17" s="87">
        <v>238.21899999999999</v>
      </c>
      <c r="G17" s="87">
        <v>238.28800000000001</v>
      </c>
      <c r="H17" s="87">
        <v>238.76</v>
      </c>
      <c r="I17" s="87">
        <v>238.786</v>
      </c>
      <c r="J17" s="87">
        <v>238.84700000000001</v>
      </c>
      <c r="K17" s="87">
        <v>239.24299999999999</v>
      </c>
      <c r="L17" s="87">
        <v>238.85</v>
      </c>
      <c r="M17" s="87">
        <v>238.73400000000001</v>
      </c>
      <c r="N17" s="87">
        <v>237.77600000000001</v>
      </c>
      <c r="O17" s="87">
        <v>236.68199999999999</v>
      </c>
      <c r="P17" s="87">
        <v>238.87</v>
      </c>
    </row>
    <row r="18" spans="1:16" x14ac:dyDescent="0.3">
      <c r="A18" s="86">
        <v>2020</v>
      </c>
      <c r="B18" s="87">
        <v>239.69</v>
      </c>
      <c r="C18" s="87">
        <v>240.42099999999999</v>
      </c>
      <c r="D18" s="87">
        <v>239.16300000000001</v>
      </c>
      <c r="E18" s="87">
        <v>236.47399999999999</v>
      </c>
      <c r="F18" s="87">
        <v>237.291</v>
      </c>
      <c r="G18" s="87">
        <v>239.25899999999999</v>
      </c>
      <c r="H18" s="87">
        <v>240.43</v>
      </c>
      <c r="I18" s="87">
        <v>241.36199999999999</v>
      </c>
      <c r="J18" s="87">
        <v>241.87799999999999</v>
      </c>
      <c r="K18" s="87">
        <v>241.74</v>
      </c>
      <c r="L18" s="87">
        <v>241.316</v>
      </c>
      <c r="M18" s="87">
        <v>241.453</v>
      </c>
      <c r="N18" s="87">
        <v>240.04</v>
      </c>
      <c r="O18" s="87">
        <v>238.71600000000001</v>
      </c>
      <c r="P18" s="87">
        <v>241.363</v>
      </c>
    </row>
    <row r="19" spans="1:16" x14ac:dyDescent="0.3">
      <c r="A19" s="86">
        <v>2021</v>
      </c>
      <c r="B19" s="87">
        <v>242.55199999999999</v>
      </c>
      <c r="C19" s="87">
        <v>244.477</v>
      </c>
      <c r="D19" s="87">
        <v>246.24600000000001</v>
      </c>
      <c r="E19" s="87">
        <v>248.16900000000001</v>
      </c>
      <c r="F19" s="87">
        <v>250.58199999999999</v>
      </c>
      <c r="G19" s="87">
        <v>253.042</v>
      </c>
      <c r="H19" s="87">
        <v>254.67099999999999</v>
      </c>
      <c r="I19" s="87">
        <v>255.142</v>
      </c>
      <c r="J19" s="87">
        <v>255.709</v>
      </c>
      <c r="K19" s="87">
        <v>257.79300000000001</v>
      </c>
      <c r="L19" s="87">
        <v>258.911</v>
      </c>
      <c r="M19" s="87">
        <v>259.60899999999998</v>
      </c>
      <c r="N19" s="87">
        <v>252.24199999999999</v>
      </c>
      <c r="O19" s="87">
        <v>247.511</v>
      </c>
      <c r="P19" s="87">
        <v>256.97300000000001</v>
      </c>
    </row>
    <row r="20" spans="1:16" x14ac:dyDescent="0.3">
      <c r="A20" s="86">
        <v>2022</v>
      </c>
      <c r="B20" s="87">
        <v>261.65699999999998</v>
      </c>
      <c r="C20" s="87">
        <v>263.988</v>
      </c>
      <c r="D20" s="87">
        <v>267.31200000000001</v>
      </c>
      <c r="E20" s="87">
        <v>268.63900000000001</v>
      </c>
      <c r="F20" s="87">
        <v>272.673</v>
      </c>
      <c r="G20" s="87">
        <v>277.072</v>
      </c>
      <c r="H20" s="87">
        <v>276.52499999999998</v>
      </c>
      <c r="I20" s="87">
        <v>275.875</v>
      </c>
      <c r="J20" s="87">
        <v>276.54899999999998</v>
      </c>
      <c r="K20" s="87">
        <v>276.90800000000002</v>
      </c>
      <c r="L20" s="87">
        <v>276.43599999999998</v>
      </c>
      <c r="M20" s="87">
        <v>275.18200000000002</v>
      </c>
      <c r="N20" s="87">
        <v>272.40100000000001</v>
      </c>
      <c r="O20" s="87">
        <v>268.55700000000002</v>
      </c>
      <c r="P20" s="87">
        <v>276.24599999999998</v>
      </c>
    </row>
    <row r="21" spans="1:16" x14ac:dyDescent="0.3">
      <c r="A21" s="86">
        <v>2023</v>
      </c>
      <c r="B21" s="87">
        <v>277.33199999999999</v>
      </c>
      <c r="C21" s="87">
        <v>278.67200000000003</v>
      </c>
      <c r="D21" s="87">
        <v>280.33</v>
      </c>
      <c r="E21" s="87">
        <v>281.92700000000002</v>
      </c>
      <c r="F21" s="87">
        <v>282.65600000000001</v>
      </c>
      <c r="G21" s="87">
        <v>283.74099999999999</v>
      </c>
      <c r="H21" s="87">
        <v>284.64</v>
      </c>
      <c r="I21" s="87">
        <v>285.12200000000001</v>
      </c>
      <c r="J21" s="87">
        <v>285.27600000000001</v>
      </c>
      <c r="K21" s="87">
        <v>284.98099999999999</v>
      </c>
      <c r="L21" s="87">
        <v>284.53899999999999</v>
      </c>
      <c r="M21" s="87">
        <v>283.90800000000002</v>
      </c>
      <c r="N21" s="87">
        <v>282.76</v>
      </c>
      <c r="O21" s="87">
        <v>280.77600000000001</v>
      </c>
      <c r="P21" s="87">
        <v>284.74400000000003</v>
      </c>
    </row>
    <row r="22" spans="1:16" x14ac:dyDescent="0.3">
      <c r="A22" s="86">
        <v>2024</v>
      </c>
      <c r="B22" s="87">
        <v>284.73099999999999</v>
      </c>
      <c r="C22" s="87">
        <v>286.346</v>
      </c>
      <c r="D22" s="87">
        <v>288.30099999999999</v>
      </c>
      <c r="E22" s="87">
        <v>289.71800000000002</v>
      </c>
      <c r="F22" s="87">
        <v>290.35500000000002</v>
      </c>
      <c r="G22" s="87">
        <v>290.779</v>
      </c>
      <c r="H22" s="87">
        <v>292.25599999999997</v>
      </c>
      <c r="I22" s="87">
        <v>292.55900000000003</v>
      </c>
      <c r="J22" s="87">
        <v>292.54700000000003</v>
      </c>
      <c r="K22" s="87">
        <v>292.291</v>
      </c>
      <c r="L22" s="87">
        <v>292.02199999999999</v>
      </c>
      <c r="M22" s="87">
        <v>292.53300000000002</v>
      </c>
      <c r="N22" s="87">
        <v>290.37</v>
      </c>
      <c r="O22" s="87">
        <v>288.37200000000001</v>
      </c>
      <c r="P22" s="87">
        <v>292.36799999999999</v>
      </c>
    </row>
    <row r="23" spans="1:16" x14ac:dyDescent="0.3">
      <c r="A23" s="86">
        <v>2025</v>
      </c>
      <c r="B23" s="87">
        <v>294.404</v>
      </c>
      <c r="C23" s="87">
        <v>295.23200000000003</v>
      </c>
      <c r="D23" s="87">
        <v>296.22699999999998</v>
      </c>
      <c r="E23" s="87">
        <v>296.68799999999999</v>
      </c>
      <c r="F23" s="87">
        <v>297.34199999999998</v>
      </c>
      <c r="G23" s="87">
        <v>299.529</v>
      </c>
      <c r="H23" s="87">
        <v>299.83600000000001</v>
      </c>
      <c r="I23" s="87">
        <v>300.75299999999999</v>
      </c>
      <c r="J23" s="87">
        <v>301.57900000000001</v>
      </c>
      <c r="K23" s="438">
        <f>AVERAGE(J23,L23)</f>
        <v>301.17500000000001</v>
      </c>
      <c r="L23" s="87">
        <v>300.77100000000002</v>
      </c>
      <c r="M23" s="87"/>
      <c r="N23" s="87"/>
      <c r="O23" s="87">
        <v>296.57</v>
      </c>
      <c r="P23" s="87"/>
    </row>
    <row r="25" spans="1:16" x14ac:dyDescent="0.3">
      <c r="A25" s="439" t="s">
        <v>322</v>
      </c>
    </row>
    <row r="27" spans="1:16" x14ac:dyDescent="0.3">
      <c r="A27" s="128" t="s">
        <v>250</v>
      </c>
    </row>
  </sheetData>
  <sheetProtection algorithmName="SHA-512" hashValue="iEwBGDbDQHJls0Vugq93vWvOvKwPKHtcOloz1UEn6RUFt//03dbhdtxXOseDj2mKXiwMNBhp19/8LSUTa7fOsw==" saltValue="upevn68hr253/YZurKsveg==" spinCount="100000" sheet="1" objects="1" scenarios="1"/>
  <mergeCells count="10">
    <mergeCell ref="A1:F1"/>
    <mergeCell ref="A2:F2"/>
    <mergeCell ref="A3:F3"/>
    <mergeCell ref="B4:F4"/>
    <mergeCell ref="A5:F5"/>
    <mergeCell ref="B7:F7"/>
    <mergeCell ref="B8:F8"/>
    <mergeCell ref="B9:F9"/>
    <mergeCell ref="B10:F10"/>
    <mergeCell ref="B6:H6"/>
  </mergeCells>
  <printOptions horizontalCentered="1"/>
  <pageMargins left="0.25" right="0.25" top="0.75" bottom="0.75" header="0.3" footer="0.3"/>
  <pageSetup scale="87" orientation="landscape" r:id="rId1"/>
  <headerFooter>
    <oddFooter>&amp;LSource: Bureau of Labor Statistics</oddFooter>
  </headerFooter>
  <extLst>
    <ext xmlns:x14="http://schemas.microsoft.com/office/spreadsheetml/2009/9/main" uri="{78C0D931-6437-407d-A8EE-F0AAD7539E65}">
      <x14:conditionalFormattings>
        <x14:conditionalFormatting xmlns:xm="http://schemas.microsoft.com/office/excel/2006/main">
          <x14:cfRule type="cellIs" priority="1" operator="equal" id="{3B113563-E950-4115-BD3F-E6AEA8B6C636}">
            <xm:f>'Consolidated Summary'!$L$153</xm:f>
            <x14:dxf>
              <fill>
                <patternFill>
                  <bgColor theme="7" tint="0.39994506668294322"/>
                </patternFill>
              </fill>
            </x14:dxf>
          </x14:cfRule>
          <x14:cfRule type="cellIs" priority="2" operator="equal" id="{43CC2DBD-7DC7-4A28-8DD3-8B1F750049AC}">
            <xm:f>'Consolidated Summary'!$K$153</xm:f>
            <x14:dxf>
              <fill>
                <patternFill>
                  <bgColor theme="7" tint="0.39994506668294322"/>
                </patternFill>
              </fill>
            </x14:dxf>
          </x14:cfRule>
          <xm:sqref>A13:A23</xm:sqref>
        </x14:conditionalFormatting>
        <x14:conditionalFormatting xmlns:xm="http://schemas.microsoft.com/office/excel/2006/main">
          <x14:cfRule type="cellIs" priority="6" operator="equal" id="{7C2886A0-42F1-4DDB-97B1-650C9E6246CB}">
            <xm:f>'Consolidated Summary'!$C$153</xm:f>
            <x14:dxf>
              <fill>
                <patternFill>
                  <bgColor theme="7" tint="0.39994506668294322"/>
                </patternFill>
              </fill>
            </x14:dxf>
          </x14:cfRule>
          <x14:cfRule type="cellIs" priority="7" operator="equal" id="{AA167644-6DC0-46CE-A3BD-274A3119A934}">
            <xm:f>'Consolidated Summary'!$B$153</xm:f>
            <x14:dxf>
              <fill>
                <patternFill>
                  <bgColor theme="7" tint="0.39994506668294322"/>
                </patternFill>
              </fill>
            </x14:dxf>
          </x14:cfRule>
          <xm:sqref>A12:M22 A22:N23</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11A75-23F5-4F48-9174-2D9771B53A30}">
  <sheetPr codeName="Sheet7">
    <pageSetUpPr fitToPage="1"/>
  </sheetPr>
  <dimension ref="A1:P27"/>
  <sheetViews>
    <sheetView zoomScale="90" zoomScaleNormal="90" workbookViewId="0">
      <pane ySplit="12" topLeftCell="A13" activePane="bottomLeft" state="frozen"/>
      <selection pane="bottomLeft" activeCell="A13" sqref="A13"/>
    </sheetView>
  </sheetViews>
  <sheetFormatPr defaultColWidth="8.88671875" defaultRowHeight="14.4" x14ac:dyDescent="0.3"/>
  <cols>
    <col min="1" max="1" width="20" style="67" customWidth="1"/>
    <col min="2" max="2" width="8" style="67" customWidth="1"/>
    <col min="3" max="16384" width="8.88671875" style="67"/>
  </cols>
  <sheetData>
    <row r="1" spans="1:16" ht="15.6" x14ac:dyDescent="0.3">
      <c r="A1" s="432" t="s">
        <v>177</v>
      </c>
      <c r="B1" s="429"/>
      <c r="C1" s="429"/>
      <c r="D1" s="429"/>
      <c r="E1" s="429"/>
      <c r="F1" s="429"/>
    </row>
    <row r="2" spans="1:16" ht="15.6" x14ac:dyDescent="0.3">
      <c r="A2" s="432" t="s">
        <v>178</v>
      </c>
      <c r="B2" s="429"/>
      <c r="C2" s="429"/>
      <c r="D2" s="429"/>
      <c r="E2" s="429"/>
      <c r="F2" s="429"/>
    </row>
    <row r="3" spans="1:16" x14ac:dyDescent="0.3">
      <c r="A3" s="429"/>
      <c r="B3" s="429"/>
      <c r="C3" s="429"/>
      <c r="D3" s="429"/>
      <c r="E3" s="429"/>
      <c r="F3" s="429"/>
    </row>
    <row r="4" spans="1:16" x14ac:dyDescent="0.3">
      <c r="A4" s="84" t="s">
        <v>179</v>
      </c>
      <c r="B4" s="428" t="s">
        <v>218</v>
      </c>
      <c r="C4" s="429"/>
      <c r="D4" s="429"/>
      <c r="E4" s="429"/>
      <c r="F4" s="429"/>
    </row>
    <row r="5" spans="1:16" x14ac:dyDescent="0.3">
      <c r="A5" s="433" t="s">
        <v>181</v>
      </c>
      <c r="B5" s="429"/>
      <c r="C5" s="429"/>
      <c r="D5" s="429"/>
      <c r="E5" s="429"/>
      <c r="F5" s="429"/>
    </row>
    <row r="6" spans="1:16" ht="14.4" customHeight="1" x14ac:dyDescent="0.3">
      <c r="A6" s="84" t="s">
        <v>182</v>
      </c>
      <c r="B6" s="431" t="s">
        <v>219</v>
      </c>
      <c r="C6" s="431"/>
      <c r="D6" s="431"/>
      <c r="E6" s="431"/>
      <c r="F6" s="431"/>
      <c r="G6" s="431"/>
      <c r="H6" s="431"/>
    </row>
    <row r="7" spans="1:16" x14ac:dyDescent="0.3">
      <c r="A7" s="84" t="s">
        <v>184</v>
      </c>
      <c r="B7" s="428" t="s">
        <v>220</v>
      </c>
      <c r="C7" s="429"/>
      <c r="D7" s="429"/>
      <c r="E7" s="429"/>
      <c r="F7" s="429"/>
    </row>
    <row r="8" spans="1:16" x14ac:dyDescent="0.3">
      <c r="A8" s="84" t="s">
        <v>186</v>
      </c>
      <c r="B8" s="428" t="s">
        <v>187</v>
      </c>
      <c r="C8" s="429"/>
      <c r="D8" s="429"/>
      <c r="E8" s="429"/>
      <c r="F8" s="429"/>
    </row>
    <row r="9" spans="1:16" x14ac:dyDescent="0.3">
      <c r="A9" s="84" t="s">
        <v>188</v>
      </c>
      <c r="B9" s="428" t="s">
        <v>189</v>
      </c>
      <c r="C9" s="429"/>
      <c r="D9" s="429"/>
      <c r="E9" s="429"/>
      <c r="F9" s="429"/>
    </row>
    <row r="10" spans="1:16" x14ac:dyDescent="0.3">
      <c r="A10" s="84" t="s">
        <v>190</v>
      </c>
      <c r="B10" s="430" t="s">
        <v>307</v>
      </c>
      <c r="C10" s="429"/>
      <c r="D10" s="429"/>
      <c r="E10" s="429"/>
      <c r="F10" s="429"/>
    </row>
    <row r="12" spans="1:16" ht="15" thickBot="1" x14ac:dyDescent="0.35">
      <c r="A12" s="85" t="s">
        <v>3</v>
      </c>
      <c r="B12" s="85" t="s">
        <v>191</v>
      </c>
      <c r="C12" s="85" t="s">
        <v>192</v>
      </c>
      <c r="D12" s="85" t="s">
        <v>193</v>
      </c>
      <c r="E12" s="85" t="s">
        <v>194</v>
      </c>
      <c r="F12" s="85" t="s">
        <v>195</v>
      </c>
      <c r="G12" s="85" t="s">
        <v>196</v>
      </c>
      <c r="H12" s="85" t="s">
        <v>197</v>
      </c>
      <c r="I12" s="85" t="s">
        <v>198</v>
      </c>
      <c r="J12" s="85" t="s">
        <v>199</v>
      </c>
      <c r="K12" s="85" t="s">
        <v>200</v>
      </c>
      <c r="L12" s="85" t="s">
        <v>201</v>
      </c>
      <c r="M12" s="85" t="s">
        <v>202</v>
      </c>
      <c r="N12" s="85" t="s">
        <v>203</v>
      </c>
      <c r="O12" s="85" t="s">
        <v>204</v>
      </c>
      <c r="P12" s="85" t="s">
        <v>205</v>
      </c>
    </row>
    <row r="13" spans="1:16" ht="15" thickTop="1" x14ac:dyDescent="0.3">
      <c r="A13" s="86">
        <v>2015</v>
      </c>
      <c r="B13" s="87">
        <v>250.01599999999999</v>
      </c>
      <c r="C13" s="87">
        <v>250.619</v>
      </c>
      <c r="D13" s="87">
        <v>251.45099999999999</v>
      </c>
      <c r="E13" s="87">
        <v>251.76</v>
      </c>
      <c r="F13" s="87">
        <v>252.77</v>
      </c>
      <c r="G13" s="87">
        <v>253.626</v>
      </c>
      <c r="H13" s="87">
        <v>253.405</v>
      </c>
      <c r="I13" s="87">
        <v>252.90299999999999</v>
      </c>
      <c r="J13" s="87">
        <v>252.922</v>
      </c>
      <c r="K13" s="87">
        <v>252.50399999999999</v>
      </c>
      <c r="L13" s="87">
        <v>252.57300000000001</v>
      </c>
      <c r="M13" s="87">
        <v>251.67</v>
      </c>
      <c r="N13" s="87">
        <v>252.185</v>
      </c>
      <c r="O13" s="87">
        <v>251.70699999999999</v>
      </c>
      <c r="P13" s="87">
        <v>252.66300000000001</v>
      </c>
    </row>
    <row r="14" spans="1:16" x14ac:dyDescent="0.3">
      <c r="A14" s="86">
        <v>2016</v>
      </c>
      <c r="B14" s="87">
        <v>251.739</v>
      </c>
      <c r="C14" s="87">
        <v>252.25</v>
      </c>
      <c r="D14" s="87">
        <v>252.85400000000001</v>
      </c>
      <c r="E14" s="87">
        <v>254.27</v>
      </c>
      <c r="F14" s="87">
        <v>255.023</v>
      </c>
      <c r="G14" s="87">
        <v>255.471</v>
      </c>
      <c r="H14" s="87">
        <v>255.386</v>
      </c>
      <c r="I14" s="87">
        <v>255.54499999999999</v>
      </c>
      <c r="J14" s="87">
        <v>256.08499999999998</v>
      </c>
      <c r="K14" s="87">
        <v>256.60500000000002</v>
      </c>
      <c r="L14" s="87">
        <v>256.541</v>
      </c>
      <c r="M14" s="87">
        <v>256.42700000000002</v>
      </c>
      <c r="N14" s="87">
        <v>254.85</v>
      </c>
      <c r="O14" s="87">
        <v>253.601</v>
      </c>
      <c r="P14" s="87">
        <v>256.09800000000001</v>
      </c>
    </row>
    <row r="15" spans="1:16" x14ac:dyDescent="0.3">
      <c r="A15" s="86">
        <v>2017</v>
      </c>
      <c r="B15" s="87">
        <v>258.07299999999998</v>
      </c>
      <c r="C15" s="87">
        <v>258.76799999999997</v>
      </c>
      <c r="D15" s="87">
        <v>258.51</v>
      </c>
      <c r="E15" s="87">
        <v>259.16500000000002</v>
      </c>
      <c r="F15" s="87">
        <v>259.38600000000002</v>
      </c>
      <c r="G15" s="87">
        <v>259.33499999999998</v>
      </c>
      <c r="H15" s="87">
        <v>258.83300000000003</v>
      </c>
      <c r="I15" s="87">
        <v>259.50799999999998</v>
      </c>
      <c r="J15" s="87">
        <v>260.875</v>
      </c>
      <c r="K15" s="87">
        <v>260.58</v>
      </c>
      <c r="L15" s="87">
        <v>260.63</v>
      </c>
      <c r="M15" s="87">
        <v>260.791</v>
      </c>
      <c r="N15" s="87">
        <v>259.53800000000001</v>
      </c>
      <c r="O15" s="87">
        <v>258.87299999999999</v>
      </c>
      <c r="P15" s="87">
        <v>260.20299999999997</v>
      </c>
    </row>
    <row r="16" spans="1:16" x14ac:dyDescent="0.3">
      <c r="A16" s="86">
        <v>2018</v>
      </c>
      <c r="B16" s="87">
        <v>262.18799999999999</v>
      </c>
      <c r="C16" s="87">
        <v>263.26</v>
      </c>
      <c r="D16" s="87">
        <v>263.55599999999998</v>
      </c>
      <c r="E16" s="87">
        <v>264.66899999999998</v>
      </c>
      <c r="F16" s="87">
        <v>265.83999999999997</v>
      </c>
      <c r="G16" s="87">
        <v>265.95</v>
      </c>
      <c r="H16" s="87">
        <v>265.83</v>
      </c>
      <c r="I16" s="87">
        <v>266.42500000000001</v>
      </c>
      <c r="J16" s="87">
        <v>266.709</v>
      </c>
      <c r="K16" s="87">
        <v>266.464</v>
      </c>
      <c r="L16" s="87">
        <v>265.48700000000002</v>
      </c>
      <c r="M16" s="87">
        <v>265.286</v>
      </c>
      <c r="N16" s="87">
        <v>265.13900000000001</v>
      </c>
      <c r="O16" s="87">
        <v>264.24400000000003</v>
      </c>
      <c r="P16" s="87">
        <v>266.03399999999999</v>
      </c>
    </row>
    <row r="17" spans="1:16" x14ac:dyDescent="0.3">
      <c r="A17" s="86">
        <v>2019</v>
      </c>
      <c r="B17" s="87">
        <v>266.10899999999998</v>
      </c>
      <c r="C17" s="87">
        <v>266.70600000000002</v>
      </c>
      <c r="D17" s="87">
        <v>268.02499999999998</v>
      </c>
      <c r="E17" s="87">
        <v>269.07</v>
      </c>
      <c r="F17" s="87">
        <v>269.74400000000003</v>
      </c>
      <c r="G17" s="87">
        <v>270.13299999999998</v>
      </c>
      <c r="H17" s="87">
        <v>270.38099999999997</v>
      </c>
      <c r="I17" s="87">
        <v>270.548</v>
      </c>
      <c r="J17" s="87">
        <v>270.56299999999999</v>
      </c>
      <c r="K17" s="87">
        <v>270.34800000000001</v>
      </c>
      <c r="L17" s="87">
        <v>270.64299999999997</v>
      </c>
      <c r="M17" s="87">
        <v>270.42899999999997</v>
      </c>
      <c r="N17" s="87">
        <v>269.392</v>
      </c>
      <c r="O17" s="87">
        <v>268.298</v>
      </c>
      <c r="P17" s="87">
        <v>270.48500000000001</v>
      </c>
    </row>
    <row r="18" spans="1:16" x14ac:dyDescent="0.3">
      <c r="A18" s="86">
        <v>2020</v>
      </c>
      <c r="B18" s="87">
        <v>272.31599999999997</v>
      </c>
      <c r="C18" s="87">
        <v>273.08</v>
      </c>
      <c r="D18" s="87">
        <v>272.53100000000001</v>
      </c>
      <c r="E18" s="87">
        <v>271.32499999999999</v>
      </c>
      <c r="F18" s="87">
        <v>271.34500000000003</v>
      </c>
      <c r="G18" s="87">
        <v>272.28300000000002</v>
      </c>
      <c r="H18" s="87">
        <v>273.34699999999998</v>
      </c>
      <c r="I18" s="87">
        <v>273.59699999999998</v>
      </c>
      <c r="J18" s="87">
        <v>273.92500000000001</v>
      </c>
      <c r="K18" s="87">
        <v>273.37400000000002</v>
      </c>
      <c r="L18" s="87">
        <v>273.54300000000001</v>
      </c>
      <c r="M18" s="87">
        <v>274.22500000000002</v>
      </c>
      <c r="N18" s="87">
        <v>272.90800000000002</v>
      </c>
      <c r="O18" s="87">
        <v>272.14699999999999</v>
      </c>
      <c r="P18" s="87">
        <v>273.66899999999998</v>
      </c>
    </row>
    <row r="19" spans="1:16" x14ac:dyDescent="0.3">
      <c r="A19" s="86">
        <v>2021</v>
      </c>
      <c r="B19" s="87">
        <v>275.42700000000002</v>
      </c>
      <c r="C19" s="87">
        <v>276.47300000000001</v>
      </c>
      <c r="D19" s="87">
        <v>278.197</v>
      </c>
      <c r="E19" s="87">
        <v>280.23399999999998</v>
      </c>
      <c r="F19" s="87">
        <v>281.858</v>
      </c>
      <c r="G19" s="87">
        <v>284.74099999999999</v>
      </c>
      <c r="H19" s="87">
        <v>285.22000000000003</v>
      </c>
      <c r="I19" s="87">
        <v>285.63</v>
      </c>
      <c r="J19" s="87">
        <v>286.423</v>
      </c>
      <c r="K19" s="87">
        <v>288.23599999999999</v>
      </c>
      <c r="L19" s="87">
        <v>289.83499999999998</v>
      </c>
      <c r="M19" s="87">
        <v>290.40499999999997</v>
      </c>
      <c r="N19" s="87">
        <v>283.55700000000002</v>
      </c>
      <c r="O19" s="87">
        <v>279.488</v>
      </c>
      <c r="P19" s="87">
        <v>287.625</v>
      </c>
    </row>
    <row r="20" spans="1:16" x14ac:dyDescent="0.3">
      <c r="A20" s="86">
        <v>2022</v>
      </c>
      <c r="B20" s="87">
        <v>292.64400000000001</v>
      </c>
      <c r="C20" s="87">
        <v>294.60500000000002</v>
      </c>
      <c r="D20" s="87">
        <v>298.40300000000002</v>
      </c>
      <c r="E20" s="87">
        <v>300.32499999999999</v>
      </c>
      <c r="F20" s="87">
        <v>302.93900000000002</v>
      </c>
      <c r="G20" s="87">
        <v>306.45299999999997</v>
      </c>
      <c r="H20" s="87">
        <v>305.916</v>
      </c>
      <c r="I20" s="87">
        <v>306.85500000000002</v>
      </c>
      <c r="J20" s="87">
        <v>307.15199999999999</v>
      </c>
      <c r="K20" s="87">
        <v>308.00099999999998</v>
      </c>
      <c r="L20" s="87">
        <v>308.39400000000001</v>
      </c>
      <c r="M20" s="87">
        <v>308.14999999999998</v>
      </c>
      <c r="N20" s="87">
        <v>303.32</v>
      </c>
      <c r="O20" s="87">
        <v>299.22800000000001</v>
      </c>
      <c r="P20" s="87">
        <v>307.411</v>
      </c>
    </row>
    <row r="21" spans="1:16" x14ac:dyDescent="0.3">
      <c r="A21" s="86">
        <v>2023</v>
      </c>
      <c r="B21" s="87">
        <v>310.32299999999998</v>
      </c>
      <c r="C21" s="87">
        <v>311.98599999999999</v>
      </c>
      <c r="D21" s="87">
        <v>311.24299999999999</v>
      </c>
      <c r="E21" s="87">
        <v>311.84800000000001</v>
      </c>
      <c r="F21" s="87">
        <v>312.24099999999999</v>
      </c>
      <c r="G21" s="87">
        <v>313.32900000000001</v>
      </c>
      <c r="H21" s="87">
        <v>313.952</v>
      </c>
      <c r="I21" s="87">
        <v>315.44099999999997</v>
      </c>
      <c r="J21" s="87">
        <v>316.37299999999999</v>
      </c>
      <c r="K21" s="87">
        <v>316.3</v>
      </c>
      <c r="L21" s="87">
        <v>316.25200000000001</v>
      </c>
      <c r="M21" s="87">
        <v>316.14299999999997</v>
      </c>
      <c r="N21" s="87">
        <v>313.786</v>
      </c>
      <c r="O21" s="87">
        <v>311.82799999999997</v>
      </c>
      <c r="P21" s="87">
        <v>315.74400000000003</v>
      </c>
    </row>
    <row r="22" spans="1:16" x14ac:dyDescent="0.3">
      <c r="A22" s="86">
        <v>2024</v>
      </c>
      <c r="B22" s="87">
        <v>318.13299999999998</v>
      </c>
      <c r="C22" s="87">
        <v>319.577</v>
      </c>
      <c r="D22" s="87">
        <v>321.74099999999999</v>
      </c>
      <c r="E22" s="87">
        <v>323.03500000000003</v>
      </c>
      <c r="F22" s="87">
        <v>324.43900000000002</v>
      </c>
      <c r="G22" s="87">
        <v>325.27100000000002</v>
      </c>
      <c r="H22" s="87">
        <v>325.339</v>
      </c>
      <c r="I22" s="87">
        <v>326.14</v>
      </c>
      <c r="J22" s="87">
        <v>327.15600000000001</v>
      </c>
      <c r="K22" s="87">
        <v>327.42099999999999</v>
      </c>
      <c r="L22" s="87">
        <v>327.27699999999999</v>
      </c>
      <c r="M22" s="87">
        <v>327.24</v>
      </c>
      <c r="N22" s="87">
        <v>324.39699999999999</v>
      </c>
      <c r="O22" s="87">
        <v>322.03300000000002</v>
      </c>
      <c r="P22" s="87">
        <v>326.762</v>
      </c>
    </row>
    <row r="23" spans="1:16" x14ac:dyDescent="0.3">
      <c r="A23" s="86">
        <v>2025</v>
      </c>
      <c r="B23" s="87">
        <v>329.98899999999998</v>
      </c>
      <c r="C23" s="87">
        <v>332.00900000000001</v>
      </c>
      <c r="D23" s="87">
        <v>332.04899999999998</v>
      </c>
      <c r="E23" s="87">
        <v>333.065</v>
      </c>
      <c r="F23" s="87">
        <v>333.53100000000001</v>
      </c>
      <c r="G23" s="87">
        <v>335.07799999999997</v>
      </c>
      <c r="H23" s="87">
        <v>335.65600000000001</v>
      </c>
      <c r="I23" s="87">
        <v>336.93599999999998</v>
      </c>
      <c r="J23" s="87">
        <v>337.32100000000003</v>
      </c>
      <c r="K23" s="438">
        <f>AVERAGE(J23,L23)</f>
        <v>337.30250000000001</v>
      </c>
      <c r="L23" s="87">
        <v>337.28399999999999</v>
      </c>
      <c r="M23" s="87"/>
      <c r="N23" s="87"/>
      <c r="O23" s="87">
        <v>332.62</v>
      </c>
      <c r="P23" s="87"/>
    </row>
    <row r="25" spans="1:16" x14ac:dyDescent="0.3">
      <c r="A25" s="439" t="s">
        <v>322</v>
      </c>
    </row>
    <row r="27" spans="1:16" x14ac:dyDescent="0.3">
      <c r="A27" s="128" t="s">
        <v>250</v>
      </c>
    </row>
  </sheetData>
  <sheetProtection algorithmName="SHA-512" hashValue="GfQQUDQDTTeSTy78pjL7mQ9olalWxvdfeUXIvYkCK7AcIrAE7+JiuBh4Qt5zJxyFzX+NZnHr2+t9Inq6in7UKQ==" saltValue="BEt6A7cLJYP/pDezWSf12A==" spinCount="100000" sheet="1" objects="1" scenarios="1"/>
  <mergeCells count="10">
    <mergeCell ref="A1:F1"/>
    <mergeCell ref="A2:F2"/>
    <mergeCell ref="A3:F3"/>
    <mergeCell ref="B4:F4"/>
    <mergeCell ref="A5:F5"/>
    <mergeCell ref="B7:F7"/>
    <mergeCell ref="B8:F8"/>
    <mergeCell ref="B9:F9"/>
    <mergeCell ref="B10:F10"/>
    <mergeCell ref="B6:H6"/>
  </mergeCells>
  <printOptions horizontalCentered="1"/>
  <pageMargins left="0.25" right="0.25" top="0.75" bottom="0.75" header="0.3" footer="0.3"/>
  <pageSetup scale="88" orientation="landscape" r:id="rId1"/>
  <headerFooter>
    <oddFooter>&amp;LSource: Bureau of Labor Statistics</oddFooter>
  </headerFooter>
  <extLst>
    <ext xmlns:x14="http://schemas.microsoft.com/office/spreadsheetml/2009/9/main" uri="{78C0D931-6437-407d-A8EE-F0AAD7539E65}">
      <x14:conditionalFormattings>
        <x14:conditionalFormatting xmlns:xm="http://schemas.microsoft.com/office/excel/2006/main">
          <x14:cfRule type="cellIs" priority="3" operator="equal" id="{25D5362D-5ED8-4A2D-921B-1955E55DE51A}">
            <xm:f>'Consolidated Summary'!$L$153</xm:f>
            <x14:dxf>
              <fill>
                <patternFill>
                  <bgColor theme="7" tint="0.39994506668294322"/>
                </patternFill>
              </fill>
            </x14:dxf>
          </x14:cfRule>
          <x14:cfRule type="cellIs" priority="4" operator="equal" id="{A57D9DAD-B6FE-46B4-A4C3-609F2D2444A0}">
            <xm:f>'Consolidated Summary'!$K$153</xm:f>
            <x14:dxf>
              <fill>
                <patternFill>
                  <bgColor theme="7" tint="0.39994506668294322"/>
                </patternFill>
              </fill>
            </x14:dxf>
          </x14:cfRule>
          <xm:sqref>A13:A23</xm:sqref>
        </x14:conditionalFormatting>
        <x14:conditionalFormatting xmlns:xm="http://schemas.microsoft.com/office/excel/2006/main">
          <x14:cfRule type="cellIs" priority="8" operator="equal" id="{D62C28D0-5A84-4A2C-9CBE-571526FD0C67}">
            <xm:f>'Consolidated Summary'!$C$153</xm:f>
            <x14:dxf>
              <fill>
                <patternFill>
                  <bgColor theme="7" tint="0.39994506668294322"/>
                </patternFill>
              </fill>
            </x14:dxf>
          </x14:cfRule>
          <x14:cfRule type="cellIs" priority="9" operator="equal" id="{6B73D2FF-7C05-4945-B14E-5AD4508FE515}">
            <xm:f>'Consolidated Summary'!$B$153</xm:f>
            <x14:dxf>
              <fill>
                <patternFill>
                  <bgColor theme="7" tint="0.39994506668294322"/>
                </patternFill>
              </fill>
            </x14:dxf>
          </x14:cfRule>
          <xm:sqref>A12:M22 A22:N22 A23:J23 L23:N23</xm:sqref>
        </x14:conditionalFormatting>
        <x14:conditionalFormatting xmlns:xm="http://schemas.microsoft.com/office/excel/2006/main">
          <x14:cfRule type="cellIs" priority="1" operator="equal" id="{4BB4A252-ED12-43E0-91ED-991903F02E0B}">
            <xm:f>'Consolidated Summary'!$C$153</xm:f>
            <x14:dxf>
              <fill>
                <patternFill>
                  <bgColor theme="7" tint="0.39994506668294322"/>
                </patternFill>
              </fill>
            </x14:dxf>
          </x14:cfRule>
          <x14:cfRule type="cellIs" priority="2" operator="equal" id="{98C76CC2-AE46-4E38-BBD6-4A6AF8D9F707}">
            <xm:f>'Consolidated Summary'!$B$153</xm:f>
            <x14:dxf>
              <fill>
                <patternFill>
                  <bgColor theme="7" tint="0.39994506668294322"/>
                </patternFill>
              </fill>
            </x14:dxf>
          </x14:cfRule>
          <xm:sqref>K23</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2D699-E361-4206-A7A5-D37D09655E91}">
  <sheetPr codeName="Sheet8">
    <pageSetUpPr fitToPage="1"/>
  </sheetPr>
  <dimension ref="A1:P27"/>
  <sheetViews>
    <sheetView zoomScale="90" zoomScaleNormal="90" workbookViewId="0">
      <pane ySplit="12" topLeftCell="A13" activePane="bottomLeft" state="frozen"/>
      <selection pane="bottomLeft" activeCell="A13" sqref="A13"/>
    </sheetView>
  </sheetViews>
  <sheetFormatPr defaultColWidth="8.88671875" defaultRowHeight="14.4" x14ac:dyDescent="0.3"/>
  <cols>
    <col min="1" max="1" width="20" style="67" customWidth="1"/>
    <col min="2" max="2" width="8" style="67" customWidth="1"/>
    <col min="3" max="16384" width="8.88671875" style="67"/>
  </cols>
  <sheetData>
    <row r="1" spans="1:16" ht="15.6" x14ac:dyDescent="0.3">
      <c r="A1" s="432" t="s">
        <v>177</v>
      </c>
      <c r="B1" s="429"/>
      <c r="C1" s="429"/>
      <c r="D1" s="429"/>
      <c r="E1" s="429"/>
      <c r="F1" s="429"/>
    </row>
    <row r="2" spans="1:16" ht="15.6" x14ac:dyDescent="0.3">
      <c r="A2" s="432" t="s">
        <v>178</v>
      </c>
      <c r="B2" s="429"/>
      <c r="C2" s="429"/>
      <c r="D2" s="429"/>
      <c r="E2" s="429"/>
      <c r="F2" s="429"/>
    </row>
    <row r="3" spans="1:16" x14ac:dyDescent="0.3">
      <c r="A3" s="429"/>
      <c r="B3" s="429"/>
      <c r="C3" s="429"/>
      <c r="D3" s="429"/>
      <c r="E3" s="429"/>
      <c r="F3" s="429"/>
    </row>
    <row r="4" spans="1:16" x14ac:dyDescent="0.3">
      <c r="A4" s="84" t="s">
        <v>179</v>
      </c>
      <c r="B4" s="428" t="s">
        <v>221</v>
      </c>
      <c r="C4" s="429"/>
      <c r="D4" s="429"/>
      <c r="E4" s="429"/>
      <c r="F4" s="429"/>
    </row>
    <row r="5" spans="1:16" x14ac:dyDescent="0.3">
      <c r="A5" s="433" t="s">
        <v>181</v>
      </c>
      <c r="B5" s="429"/>
      <c r="C5" s="429"/>
      <c r="D5" s="429"/>
      <c r="E5" s="429"/>
      <c r="F5" s="429"/>
    </row>
    <row r="6" spans="1:16" ht="14.4" customHeight="1" x14ac:dyDescent="0.3">
      <c r="A6" s="84" t="s">
        <v>182</v>
      </c>
      <c r="B6" s="431" t="s">
        <v>222</v>
      </c>
      <c r="C6" s="431"/>
      <c r="D6" s="431"/>
      <c r="E6" s="431"/>
      <c r="F6" s="431"/>
      <c r="G6" s="431"/>
      <c r="H6" s="431"/>
    </row>
    <row r="7" spans="1:16" x14ac:dyDescent="0.3">
      <c r="A7" s="84" t="s">
        <v>184</v>
      </c>
      <c r="B7" s="428" t="s">
        <v>223</v>
      </c>
      <c r="C7" s="429"/>
      <c r="D7" s="429"/>
      <c r="E7" s="429"/>
      <c r="F7" s="429"/>
    </row>
    <row r="8" spans="1:16" x14ac:dyDescent="0.3">
      <c r="A8" s="84" t="s">
        <v>186</v>
      </c>
      <c r="B8" s="428" t="s">
        <v>187</v>
      </c>
      <c r="C8" s="429"/>
      <c r="D8" s="429"/>
      <c r="E8" s="429"/>
      <c r="F8" s="429"/>
    </row>
    <row r="9" spans="1:16" x14ac:dyDescent="0.3">
      <c r="A9" s="84" t="s">
        <v>188</v>
      </c>
      <c r="B9" s="428" t="s">
        <v>189</v>
      </c>
      <c r="C9" s="429"/>
      <c r="D9" s="429"/>
      <c r="E9" s="429"/>
      <c r="F9" s="429"/>
    </row>
    <row r="10" spans="1:16" x14ac:dyDescent="0.3">
      <c r="A10" s="84" t="s">
        <v>190</v>
      </c>
      <c r="B10" s="430" t="s">
        <v>307</v>
      </c>
      <c r="C10" s="429"/>
      <c r="D10" s="429"/>
      <c r="E10" s="429"/>
      <c r="F10" s="429"/>
    </row>
    <row r="12" spans="1:16" ht="15" thickBot="1" x14ac:dyDescent="0.35">
      <c r="A12" s="85" t="s">
        <v>3</v>
      </c>
      <c r="B12" s="85" t="s">
        <v>191</v>
      </c>
      <c r="C12" s="85" t="s">
        <v>192</v>
      </c>
      <c r="D12" s="85" t="s">
        <v>193</v>
      </c>
      <c r="E12" s="85" t="s">
        <v>194</v>
      </c>
      <c r="F12" s="85" t="s">
        <v>195</v>
      </c>
      <c r="G12" s="85" t="s">
        <v>196</v>
      </c>
      <c r="H12" s="85" t="s">
        <v>197</v>
      </c>
      <c r="I12" s="85" t="s">
        <v>198</v>
      </c>
      <c r="J12" s="85" t="s">
        <v>199</v>
      </c>
      <c r="K12" s="85" t="s">
        <v>200</v>
      </c>
      <c r="L12" s="85" t="s">
        <v>201</v>
      </c>
      <c r="M12" s="85" t="s">
        <v>202</v>
      </c>
      <c r="N12" s="85" t="s">
        <v>203</v>
      </c>
      <c r="O12" s="85" t="s">
        <v>204</v>
      </c>
      <c r="P12" s="85" t="s">
        <v>205</v>
      </c>
    </row>
    <row r="13" spans="1:16" ht="15" thickTop="1" x14ac:dyDescent="0.3">
      <c r="A13" s="86">
        <v>2015</v>
      </c>
      <c r="B13" s="87">
        <v>226.85499999999999</v>
      </c>
      <c r="C13" s="87">
        <v>227.94399999999999</v>
      </c>
      <c r="D13" s="87">
        <v>229.33699999999999</v>
      </c>
      <c r="E13" s="87">
        <v>229.95699999999999</v>
      </c>
      <c r="F13" s="87">
        <v>230.886</v>
      </c>
      <c r="G13" s="87">
        <v>232.02600000000001</v>
      </c>
      <c r="H13" s="87">
        <v>231.71899999999999</v>
      </c>
      <c r="I13" s="87">
        <v>231.26</v>
      </c>
      <c r="J13" s="87">
        <v>230.91300000000001</v>
      </c>
      <c r="K13" s="87">
        <v>230.86</v>
      </c>
      <c r="L13" s="87">
        <v>230.422</v>
      </c>
      <c r="M13" s="87">
        <v>229.58099999999999</v>
      </c>
      <c r="N13" s="87">
        <v>230.14699999999999</v>
      </c>
      <c r="O13" s="87">
        <v>229.501</v>
      </c>
      <c r="P13" s="87">
        <v>230.79300000000001</v>
      </c>
    </row>
    <row r="14" spans="1:16" x14ac:dyDescent="0.3">
      <c r="A14" s="86">
        <v>2016</v>
      </c>
      <c r="B14" s="87">
        <v>229.46899999999999</v>
      </c>
      <c r="C14" s="87">
        <v>229.64599999999999</v>
      </c>
      <c r="D14" s="87">
        <v>230.977</v>
      </c>
      <c r="E14" s="87">
        <v>231.97499999999999</v>
      </c>
      <c r="F14" s="87">
        <v>232.90600000000001</v>
      </c>
      <c r="G14" s="87">
        <v>233.83799999999999</v>
      </c>
      <c r="H14" s="87">
        <v>233.292</v>
      </c>
      <c r="I14" s="87">
        <v>233.56100000000001</v>
      </c>
      <c r="J14" s="87">
        <v>234.06899999999999</v>
      </c>
      <c r="K14" s="87">
        <v>234.33699999999999</v>
      </c>
      <c r="L14" s="87">
        <v>234.029</v>
      </c>
      <c r="M14" s="87">
        <v>234.20400000000001</v>
      </c>
      <c r="N14" s="87">
        <v>232.69200000000001</v>
      </c>
      <c r="O14" s="87">
        <v>231.46899999999999</v>
      </c>
      <c r="P14" s="87">
        <v>233.91499999999999</v>
      </c>
    </row>
    <row r="15" spans="1:16" x14ac:dyDescent="0.3">
      <c r="A15" s="86">
        <v>2017</v>
      </c>
      <c r="B15" s="87">
        <v>235.49199999999999</v>
      </c>
      <c r="C15" s="87">
        <v>236.05199999999999</v>
      </c>
      <c r="D15" s="87">
        <v>236.154</v>
      </c>
      <c r="E15" s="87">
        <v>236.72800000000001</v>
      </c>
      <c r="F15" s="87">
        <v>236.774</v>
      </c>
      <c r="G15" s="87">
        <v>237.346</v>
      </c>
      <c r="H15" s="87">
        <v>236.94200000000001</v>
      </c>
      <c r="I15" s="87">
        <v>237.892</v>
      </c>
      <c r="J15" s="87">
        <v>239.649</v>
      </c>
      <c r="K15" s="87">
        <v>239.06700000000001</v>
      </c>
      <c r="L15" s="87">
        <v>238.86099999999999</v>
      </c>
      <c r="M15" s="87">
        <v>238.512</v>
      </c>
      <c r="N15" s="87">
        <v>237.45599999999999</v>
      </c>
      <c r="O15" s="87">
        <v>236.42400000000001</v>
      </c>
      <c r="P15" s="87">
        <v>238.48699999999999</v>
      </c>
    </row>
    <row r="16" spans="1:16" x14ac:dyDescent="0.3">
      <c r="A16" s="86">
        <v>2018</v>
      </c>
      <c r="B16" s="87">
        <v>239.77199999999999</v>
      </c>
      <c r="C16" s="87">
        <v>241.12299999999999</v>
      </c>
      <c r="D16" s="87">
        <v>241.595</v>
      </c>
      <c r="E16" s="87">
        <v>242.48599999999999</v>
      </c>
      <c r="F16" s="87">
        <v>243.279</v>
      </c>
      <c r="G16" s="87">
        <v>243.77</v>
      </c>
      <c r="H16" s="87">
        <v>243.77600000000001</v>
      </c>
      <c r="I16" s="87">
        <v>243.60499999999999</v>
      </c>
      <c r="J16" s="87">
        <v>243.64</v>
      </c>
      <c r="K16" s="87">
        <v>244.16300000000001</v>
      </c>
      <c r="L16" s="87">
        <v>243.48400000000001</v>
      </c>
      <c r="M16" s="87">
        <v>242.15</v>
      </c>
      <c r="N16" s="87">
        <v>242.73699999999999</v>
      </c>
      <c r="O16" s="87">
        <v>242.00399999999999</v>
      </c>
      <c r="P16" s="87">
        <v>243.47</v>
      </c>
    </row>
    <row r="17" spans="1:16" x14ac:dyDescent="0.3">
      <c r="A17" s="86">
        <v>2019</v>
      </c>
      <c r="B17" s="87">
        <v>242.547</v>
      </c>
      <c r="C17" s="87">
        <v>243.85599999999999</v>
      </c>
      <c r="D17" s="87">
        <v>245.554</v>
      </c>
      <c r="E17" s="87">
        <v>246.84700000000001</v>
      </c>
      <c r="F17" s="87">
        <v>246.667</v>
      </c>
      <c r="G17" s="87">
        <v>246.51499999999999</v>
      </c>
      <c r="H17" s="87">
        <v>247.25</v>
      </c>
      <c r="I17" s="87">
        <v>246.953</v>
      </c>
      <c r="J17" s="87">
        <v>246.89099999999999</v>
      </c>
      <c r="K17" s="87">
        <v>247.423</v>
      </c>
      <c r="L17" s="87">
        <v>247.38499999999999</v>
      </c>
      <c r="M17" s="87">
        <v>247.28899999999999</v>
      </c>
      <c r="N17" s="87">
        <v>246.26499999999999</v>
      </c>
      <c r="O17" s="87">
        <v>245.33099999999999</v>
      </c>
      <c r="P17" s="87">
        <v>247.19900000000001</v>
      </c>
    </row>
    <row r="18" spans="1:16" x14ac:dyDescent="0.3">
      <c r="A18" s="86">
        <v>2020</v>
      </c>
      <c r="B18" s="87">
        <v>248.005</v>
      </c>
      <c r="C18" s="87">
        <v>248.41200000000001</v>
      </c>
      <c r="D18" s="87">
        <v>248.136</v>
      </c>
      <c r="E18" s="87">
        <v>246.25399999999999</v>
      </c>
      <c r="F18" s="87">
        <v>245.696</v>
      </c>
      <c r="G18" s="87">
        <v>247.22300000000001</v>
      </c>
      <c r="H18" s="87">
        <v>248.619</v>
      </c>
      <c r="I18" s="87">
        <v>249.63900000000001</v>
      </c>
      <c r="J18" s="87">
        <v>250.19300000000001</v>
      </c>
      <c r="K18" s="87">
        <v>250.542</v>
      </c>
      <c r="L18" s="87">
        <v>250.255</v>
      </c>
      <c r="M18" s="87">
        <v>250.69300000000001</v>
      </c>
      <c r="N18" s="87">
        <v>248.63900000000001</v>
      </c>
      <c r="O18" s="87">
        <v>247.28800000000001</v>
      </c>
      <c r="P18" s="87">
        <v>249.99</v>
      </c>
    </row>
    <row r="19" spans="1:16" x14ac:dyDescent="0.3">
      <c r="A19" s="86">
        <v>2021</v>
      </c>
      <c r="B19" s="87">
        <v>252.06700000000001</v>
      </c>
      <c r="C19" s="87">
        <v>253.386</v>
      </c>
      <c r="D19" s="87">
        <v>255.31899999999999</v>
      </c>
      <c r="E19" s="87">
        <v>257.20699999999999</v>
      </c>
      <c r="F19" s="87">
        <v>259.34300000000002</v>
      </c>
      <c r="G19" s="87">
        <v>261.66800000000001</v>
      </c>
      <c r="H19" s="87">
        <v>263.01299999999998</v>
      </c>
      <c r="I19" s="87">
        <v>263.72800000000001</v>
      </c>
      <c r="J19" s="87">
        <v>264.59300000000002</v>
      </c>
      <c r="K19" s="87">
        <v>267.16000000000003</v>
      </c>
      <c r="L19" s="87">
        <v>268.36</v>
      </c>
      <c r="M19" s="87">
        <v>269.26299999999998</v>
      </c>
      <c r="N19" s="87">
        <v>261.25900000000001</v>
      </c>
      <c r="O19" s="87">
        <v>256.49799999999999</v>
      </c>
      <c r="P19" s="87">
        <v>266.02</v>
      </c>
    </row>
    <row r="20" spans="1:16" x14ac:dyDescent="0.3">
      <c r="A20" s="86">
        <v>2022</v>
      </c>
      <c r="B20" s="87">
        <v>271.63400000000001</v>
      </c>
      <c r="C20" s="87">
        <v>274.68799999999999</v>
      </c>
      <c r="D20" s="87">
        <v>278.59800000000001</v>
      </c>
      <c r="E20" s="87">
        <v>279.87900000000002</v>
      </c>
      <c r="F20" s="87">
        <v>283.30700000000002</v>
      </c>
      <c r="G20" s="87">
        <v>287.42700000000002</v>
      </c>
      <c r="H20" s="87">
        <v>287.608</v>
      </c>
      <c r="I20" s="87">
        <v>287.16800000000001</v>
      </c>
      <c r="J20" s="87">
        <v>287.65600000000001</v>
      </c>
      <c r="K20" s="87">
        <v>288.83600000000001</v>
      </c>
      <c r="L20" s="87">
        <v>288.99099999999999</v>
      </c>
      <c r="M20" s="87">
        <v>288.20499999999998</v>
      </c>
      <c r="N20" s="87">
        <v>283.666</v>
      </c>
      <c r="O20" s="87">
        <v>279.25599999999997</v>
      </c>
      <c r="P20" s="87">
        <v>288.077</v>
      </c>
    </row>
    <row r="21" spans="1:16" x14ac:dyDescent="0.3">
      <c r="A21" s="86">
        <v>2023</v>
      </c>
      <c r="B21" s="87">
        <v>290.43799999999999</v>
      </c>
      <c r="C21" s="87">
        <v>292.28500000000003</v>
      </c>
      <c r="D21" s="87">
        <v>293.358</v>
      </c>
      <c r="E21" s="87">
        <v>295.315</v>
      </c>
      <c r="F21" s="87">
        <v>295.88900000000001</v>
      </c>
      <c r="G21" s="87">
        <v>296.78899999999999</v>
      </c>
      <c r="H21" s="87">
        <v>297.279</v>
      </c>
      <c r="I21" s="87">
        <v>298.97500000000002</v>
      </c>
      <c r="J21" s="87">
        <v>299.65699999999998</v>
      </c>
      <c r="K21" s="87">
        <v>299.39400000000001</v>
      </c>
      <c r="L21" s="87">
        <v>298.93</v>
      </c>
      <c r="M21" s="87">
        <v>298.75400000000002</v>
      </c>
      <c r="N21" s="87">
        <v>296.42200000000003</v>
      </c>
      <c r="O21" s="87">
        <v>294.012</v>
      </c>
      <c r="P21" s="87">
        <v>298.83199999999999</v>
      </c>
    </row>
    <row r="22" spans="1:16" x14ac:dyDescent="0.3">
      <c r="A22" s="86">
        <v>2024</v>
      </c>
      <c r="B22" s="87">
        <v>300.42099999999999</v>
      </c>
      <c r="C22" s="87">
        <v>303.14400000000001</v>
      </c>
      <c r="D22" s="87">
        <v>304.49</v>
      </c>
      <c r="E22" s="87">
        <v>305.10399999999998</v>
      </c>
      <c r="F22" s="87">
        <v>305.29599999999999</v>
      </c>
      <c r="G22" s="87">
        <v>305.35700000000003</v>
      </c>
      <c r="H22" s="87">
        <v>305.81900000000002</v>
      </c>
      <c r="I22" s="87">
        <v>305.76100000000002</v>
      </c>
      <c r="J22" s="87">
        <v>306.07799999999997</v>
      </c>
      <c r="K22" s="87">
        <v>306.88900000000001</v>
      </c>
      <c r="L22" s="87">
        <v>306.87700000000001</v>
      </c>
      <c r="M22" s="87">
        <v>307.00700000000001</v>
      </c>
      <c r="N22" s="87">
        <v>305.18700000000001</v>
      </c>
      <c r="O22" s="87">
        <v>303.96899999999999</v>
      </c>
      <c r="P22" s="87">
        <v>306.40499999999997</v>
      </c>
    </row>
    <row r="23" spans="1:16" x14ac:dyDescent="0.3">
      <c r="A23" s="86">
        <v>2025</v>
      </c>
      <c r="B23" s="87">
        <v>308.911</v>
      </c>
      <c r="C23" s="87">
        <v>309.98700000000002</v>
      </c>
      <c r="D23" s="87">
        <v>310.18299999999999</v>
      </c>
      <c r="E23" s="87">
        <v>311.08699999999999</v>
      </c>
      <c r="F23" s="87">
        <v>311.51400000000001</v>
      </c>
      <c r="G23" s="87">
        <v>312.33</v>
      </c>
      <c r="H23" s="87">
        <v>312.77100000000002</v>
      </c>
      <c r="I23" s="87">
        <v>313.55799999999999</v>
      </c>
      <c r="J23" s="87">
        <v>314.35000000000002</v>
      </c>
      <c r="K23" s="438">
        <f>AVERAGE(J23,L23)</f>
        <v>313.9735</v>
      </c>
      <c r="L23" s="87">
        <v>313.59699999999998</v>
      </c>
      <c r="M23" s="87"/>
      <c r="N23" s="87"/>
      <c r="O23" s="87">
        <v>310.66899999999998</v>
      </c>
      <c r="P23" s="87"/>
    </row>
    <row r="25" spans="1:16" x14ac:dyDescent="0.3">
      <c r="A25" s="439" t="s">
        <v>322</v>
      </c>
    </row>
    <row r="27" spans="1:16" x14ac:dyDescent="0.3">
      <c r="A27" s="128" t="s">
        <v>250</v>
      </c>
    </row>
  </sheetData>
  <sheetProtection algorithmName="SHA-512" hashValue="uOVQQhx+EyXHyjQmnBwSY1Fza7xIV3u93KRF1AaTgyJzgVvPPYnwlQxNnJnQff7i/RXgVGAfhI2y5WiCjKIyxg==" saltValue="SKxocEjI9rDK/yyFmC7nGg==" spinCount="100000" sheet="1" objects="1" scenarios="1"/>
  <mergeCells count="10">
    <mergeCell ref="A1:F1"/>
    <mergeCell ref="A2:F2"/>
    <mergeCell ref="A3:F3"/>
    <mergeCell ref="B4:F4"/>
    <mergeCell ref="A5:F5"/>
    <mergeCell ref="B7:F7"/>
    <mergeCell ref="B8:F8"/>
    <mergeCell ref="B9:F9"/>
    <mergeCell ref="B10:F10"/>
    <mergeCell ref="B6:H6"/>
  </mergeCells>
  <printOptions horizontalCentered="1"/>
  <pageMargins left="0.25" right="0.25" top="0.75" bottom="0.75" header="0.3" footer="0.3"/>
  <pageSetup scale="87" orientation="landscape" r:id="rId1"/>
  <headerFooter>
    <oddFooter>&amp;LSource: Bureau of Labor Statistics</oddFooter>
  </headerFooter>
  <extLst>
    <ext xmlns:x14="http://schemas.microsoft.com/office/spreadsheetml/2009/9/main" uri="{78C0D931-6437-407d-A8EE-F0AAD7539E65}">
      <x14:conditionalFormattings>
        <x14:conditionalFormatting xmlns:xm="http://schemas.microsoft.com/office/excel/2006/main">
          <x14:cfRule type="cellIs" priority="3" operator="equal" id="{DE11B934-2E28-48E4-AE49-5668647111DF}">
            <xm:f>'Consolidated Summary'!$L$153</xm:f>
            <x14:dxf>
              <fill>
                <patternFill>
                  <bgColor theme="7" tint="0.39994506668294322"/>
                </patternFill>
              </fill>
            </x14:dxf>
          </x14:cfRule>
          <x14:cfRule type="cellIs" priority="4" operator="equal" id="{C86AC622-F8A3-4DB0-AE31-939C35FE9B69}">
            <xm:f>'Consolidated Summary'!$K$153</xm:f>
            <x14:dxf>
              <fill>
                <patternFill>
                  <bgColor theme="7" tint="0.39994506668294322"/>
                </patternFill>
              </fill>
            </x14:dxf>
          </x14:cfRule>
          <xm:sqref>A13:A23</xm:sqref>
        </x14:conditionalFormatting>
        <x14:conditionalFormatting xmlns:xm="http://schemas.microsoft.com/office/excel/2006/main">
          <x14:cfRule type="cellIs" priority="8" operator="equal" id="{EE79BFEA-BD8C-46A0-A9CB-48C9580BCB03}">
            <xm:f>'Consolidated Summary'!$C$153</xm:f>
            <x14:dxf>
              <fill>
                <patternFill>
                  <bgColor theme="7" tint="0.39994506668294322"/>
                </patternFill>
              </fill>
            </x14:dxf>
          </x14:cfRule>
          <x14:cfRule type="cellIs" priority="9" operator="equal" id="{6E365D61-1FF4-42F3-B039-1DDD19D551B5}">
            <xm:f>'Consolidated Summary'!$B$153</xm:f>
            <x14:dxf>
              <fill>
                <patternFill>
                  <bgColor theme="7" tint="0.39994506668294322"/>
                </patternFill>
              </fill>
            </x14:dxf>
          </x14:cfRule>
          <xm:sqref>A12:M22 A22:N22 A23:J23 L23:N23</xm:sqref>
        </x14:conditionalFormatting>
        <x14:conditionalFormatting xmlns:xm="http://schemas.microsoft.com/office/excel/2006/main">
          <x14:cfRule type="cellIs" priority="1" operator="equal" id="{F2794EB0-1209-4099-8034-0ABDEAB61558}">
            <xm:f>'Consolidated Summary'!$C$153</xm:f>
            <x14:dxf>
              <fill>
                <patternFill>
                  <bgColor theme="7" tint="0.39994506668294322"/>
                </patternFill>
              </fill>
            </x14:dxf>
          </x14:cfRule>
          <x14:cfRule type="cellIs" priority="2" operator="equal" id="{D9AD2AA5-D612-47C6-A973-F3B443193663}">
            <xm:f>'Consolidated Summary'!$B$153</xm:f>
            <x14:dxf>
              <fill>
                <patternFill>
                  <bgColor theme="7" tint="0.39994506668294322"/>
                </patternFill>
              </fill>
            </x14:dxf>
          </x14:cfRule>
          <xm:sqref>K23</xm:sqref>
        </x14:conditionalFormatting>
      </x14:conditionalFormattings>
    </ext>
  </extLst>
</worksheet>
</file>

<file path=docMetadata/LabelInfo.xml><?xml version="1.0" encoding="utf-8"?>
<clbl:labelList xmlns:clbl="http://schemas.microsoft.com/office/2020/mipLabelMetadata">
  <clbl:label id="{0693b5ba-4b18-4d7b-9341-f32f400a5494}" enabled="0" method="" siteId="{0693b5ba-4b18-4d7b-9341-f32f400a5494}"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Consolidated Summary</vt:lpstr>
      <vt:lpstr>Depreciation </vt:lpstr>
      <vt:lpstr>P&amp;I</vt:lpstr>
      <vt:lpstr>Reserve-Components</vt:lpstr>
      <vt:lpstr>Reserve-Facility</vt:lpstr>
      <vt:lpstr>Rent-O&amp;M </vt:lpstr>
      <vt:lpstr>BLS Data-Midwest</vt:lpstr>
      <vt:lpstr>BLS Data-Northeast</vt:lpstr>
      <vt:lpstr>BLS Data-South</vt:lpstr>
      <vt:lpstr>BLS Data-West</vt:lpstr>
      <vt:lpstr>'Consolidated Summary'!Print_Area</vt:lpstr>
      <vt:lpstr>'Depreciation '!Print_Area</vt:lpstr>
      <vt:lpstr>'P&amp;I'!Print_Area</vt:lpstr>
      <vt:lpstr>'Rent-O&amp;M '!Print_Area</vt:lpstr>
      <vt:lpstr>'Reserve-Components'!Print_Area</vt:lpstr>
      <vt:lpstr>'Reserve-Facility'!Print_Area</vt:lpstr>
      <vt:lpstr>'Reserve-Components'!Print_Titles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Garrigan</dc:creator>
  <cp:lastModifiedBy>Hutson, Caryn E</cp:lastModifiedBy>
  <cp:lastPrinted>2024-12-18T14:25:12Z</cp:lastPrinted>
  <dcterms:created xsi:type="dcterms:W3CDTF">2018-08-29T19:46:56Z</dcterms:created>
  <dcterms:modified xsi:type="dcterms:W3CDTF">2025-12-29T15:30:26Z</dcterms:modified>
</cp:coreProperties>
</file>