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ody.Seaton\Desktop\Introduction Materials\"/>
    </mc:Choice>
  </mc:AlternateContent>
  <xr:revisionPtr revIDLastSave="0" documentId="13_ncr:1_{62025CF2-4E45-4AF3-9089-CBEA891E0BFE}" xr6:coauthVersionLast="47" xr6:coauthVersionMax="47" xr10:uidLastSave="{00000000-0000-0000-0000-000000000000}"/>
  <bookViews>
    <workbookView xWindow="-23148" yWindow="2496" windowWidth="23256" windowHeight="12576" xr2:uid="{00000000-000D-0000-FFFF-FFFF00000000}"/>
  </bookViews>
  <sheets>
    <sheet name="Consolidated Summary" sheetId="6" r:id="rId1"/>
    <sheet name="Depreciation Sched.(b)-No P&amp;I" sheetId="5" r:id="rId2"/>
    <sheet name="Depreciation Sched.(b)-With P&amp;I" sheetId="11" r:id="rId3"/>
    <sheet name="Reserve Fund Calculations (c)" sheetId="4" r:id="rId4"/>
    <sheet name="P&amp;I (d)" sheetId="9" r:id="rId5"/>
    <sheet name="O&amp;M (e) and Other (f-h)" sheetId="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6" l="1"/>
  <c r="B18" i="6"/>
  <c r="B17" i="6"/>
  <c r="B16" i="6"/>
  <c r="C60" i="7" l="1"/>
  <c r="C52" i="7"/>
  <c r="C44" i="7"/>
  <c r="C36" i="7"/>
  <c r="B15" i="6" s="1"/>
  <c r="C5" i="7"/>
  <c r="C5" i="9"/>
  <c r="C5" i="4"/>
  <c r="B6" i="11"/>
  <c r="B6" i="5"/>
  <c r="C4" i="7"/>
  <c r="C4" i="9"/>
  <c r="C4" i="4"/>
  <c r="B5" i="11"/>
  <c r="B5" i="5"/>
  <c r="C3" i="7"/>
  <c r="C3" i="9"/>
  <c r="C3" i="4"/>
  <c r="B4" i="11"/>
  <c r="B4" i="5"/>
  <c r="C14" i="11" l="1"/>
  <c r="C15" i="11" s="1"/>
  <c r="C13" i="11"/>
  <c r="K62" i="11" l="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B23" i="11"/>
  <c r="C11" i="11"/>
  <c r="B16" i="5"/>
  <c r="C10" i="5"/>
  <c r="B12" i="9"/>
  <c r="F14" i="9" s="1"/>
  <c r="F15" i="9" s="1"/>
  <c r="C54" i="9"/>
  <c r="B14" i="9"/>
  <c r="B45" i="9"/>
  <c r="B46" i="9"/>
  <c r="B47" i="9"/>
  <c r="B48" i="9"/>
  <c r="B49" i="9"/>
  <c r="B50" i="9"/>
  <c r="B51" i="9"/>
  <c r="B52" i="9"/>
  <c r="B53"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14" i="9"/>
  <c r="N23" i="11" l="1"/>
  <c r="C23" i="11"/>
  <c r="D23" i="11" s="1"/>
  <c r="E23" i="11" s="1"/>
  <c r="F23" i="11" s="1"/>
  <c r="G23" i="11"/>
  <c r="I23" i="11" s="1"/>
  <c r="B24" i="11"/>
  <c r="B25" i="11" l="1"/>
  <c r="B26" i="11" s="1"/>
  <c r="G24" i="11"/>
  <c r="I24" i="11" s="1"/>
  <c r="C24" i="11"/>
  <c r="D24" i="11" s="1"/>
  <c r="E24" i="11" s="1"/>
  <c r="F24" i="11" s="1"/>
  <c r="N24" i="11"/>
  <c r="N25" i="11" l="1"/>
  <c r="C25" i="11"/>
  <c r="G25" i="11"/>
  <c r="I25" i="11" s="1"/>
  <c r="B27" i="11"/>
  <c r="N26" i="11"/>
  <c r="C26" i="11" l="1"/>
  <c r="D25" i="11"/>
  <c r="E25" i="11" s="1"/>
  <c r="F25" i="11" s="1"/>
  <c r="G26" i="11"/>
  <c r="I26" i="11" s="1"/>
  <c r="N27" i="11"/>
  <c r="B28" i="11"/>
  <c r="C27" i="11" l="1"/>
  <c r="D27" i="11" s="1"/>
  <c r="E27" i="11" s="1"/>
  <c r="D26" i="11"/>
  <c r="E26" i="11" s="1"/>
  <c r="F26" i="11" s="1"/>
  <c r="G27" i="11"/>
  <c r="I27" i="11" s="1"/>
  <c r="B29" i="11"/>
  <c r="N28" i="11"/>
  <c r="C28" i="11" l="1"/>
  <c r="D28" i="11" s="1"/>
  <c r="E28" i="11" s="1"/>
  <c r="F27" i="11"/>
  <c r="G28" i="11"/>
  <c r="I28" i="11" s="1"/>
  <c r="N29" i="11"/>
  <c r="B30" i="11"/>
  <c r="F28" i="11" l="1"/>
  <c r="C29" i="11"/>
  <c r="D29" i="11" s="1"/>
  <c r="E29" i="11" s="1"/>
  <c r="F29" i="11" s="1"/>
  <c r="G29" i="11"/>
  <c r="I29" i="11" s="1"/>
  <c r="N30" i="11"/>
  <c r="B31" i="11"/>
  <c r="C30" i="11" l="1"/>
  <c r="D30" i="11" s="1"/>
  <c r="E30" i="11" s="1"/>
  <c r="F30" i="11" s="1"/>
  <c r="G30" i="11"/>
  <c r="I30" i="11" s="1"/>
  <c r="N31" i="11"/>
  <c r="B32" i="11"/>
  <c r="C31" i="11" l="1"/>
  <c r="D31" i="11" s="1"/>
  <c r="E31" i="11" s="1"/>
  <c r="F31" i="11" s="1"/>
  <c r="G31" i="11"/>
  <c r="I31" i="11" s="1"/>
  <c r="B33" i="11"/>
  <c r="N32" i="11"/>
  <c r="C32" i="11" l="1"/>
  <c r="D32" i="11" s="1"/>
  <c r="E32" i="11" s="1"/>
  <c r="F32" i="11" s="1"/>
  <c r="G32" i="11"/>
  <c r="I32" i="11" s="1"/>
  <c r="G33" i="11"/>
  <c r="C33" i="11"/>
  <c r="D33" i="11" s="1"/>
  <c r="E33" i="11" s="1"/>
  <c r="F33" i="11" s="1"/>
  <c r="N33" i="11"/>
  <c r="B34" i="11"/>
  <c r="C34" i="11" s="1"/>
  <c r="D34" i="11" s="1"/>
  <c r="E34" i="11" s="1"/>
  <c r="I33" i="11" l="1"/>
  <c r="F34" i="11"/>
  <c r="G34" i="11"/>
  <c r="N34" i="11"/>
  <c r="B35" i="11"/>
  <c r="C35" i="11" s="1"/>
  <c r="I34" i="11" l="1"/>
  <c r="G35" i="11"/>
  <c r="N35" i="11"/>
  <c r="B36" i="11"/>
  <c r="C36" i="11" s="1"/>
  <c r="I35" i="11" l="1"/>
  <c r="D35" i="11"/>
  <c r="E35" i="11" s="1"/>
  <c r="F35" i="11" s="1"/>
  <c r="G36" i="11"/>
  <c r="B37" i="11"/>
  <c r="C37" i="11" s="1"/>
  <c r="N36" i="11"/>
  <c r="I36" i="11" l="1"/>
  <c r="D36" i="11"/>
  <c r="E36" i="11" s="1"/>
  <c r="F36" i="11" s="1"/>
  <c r="G37" i="11"/>
  <c r="N37" i="11"/>
  <c r="B38" i="11"/>
  <c r="C38" i="11" s="1"/>
  <c r="I37" i="11" l="1"/>
  <c r="D37" i="11"/>
  <c r="E37" i="11" s="1"/>
  <c r="F37" i="11" s="1"/>
  <c r="G38" i="11"/>
  <c r="N38" i="11"/>
  <c r="B39" i="11"/>
  <c r="C39" i="11" s="1"/>
  <c r="I38" i="11" l="1"/>
  <c r="D38" i="11"/>
  <c r="E38" i="11" s="1"/>
  <c r="F38" i="11" s="1"/>
  <c r="G39" i="11"/>
  <c r="N39" i="11"/>
  <c r="B40" i="11"/>
  <c r="C40" i="11" s="1"/>
  <c r="I39" i="11" l="1"/>
  <c r="D39" i="11"/>
  <c r="E39" i="11" s="1"/>
  <c r="F39" i="11" s="1"/>
  <c r="G40" i="11"/>
  <c r="B41" i="11"/>
  <c r="C41" i="11" s="1"/>
  <c r="N40" i="11"/>
  <c r="I40" i="11" l="1"/>
  <c r="D40" i="11"/>
  <c r="E40" i="11" s="1"/>
  <c r="F40" i="11" s="1"/>
  <c r="G41" i="11"/>
  <c r="N41" i="11"/>
  <c r="B42" i="11"/>
  <c r="C42" i="11" s="1"/>
  <c r="I41" i="11" l="1"/>
  <c r="D42" i="11"/>
  <c r="E42" i="11" s="1"/>
  <c r="D41" i="11"/>
  <c r="E41" i="11" s="1"/>
  <c r="F41" i="11" s="1"/>
  <c r="G42" i="11"/>
  <c r="N42" i="11"/>
  <c r="B43" i="11"/>
  <c r="C43" i="11" s="1"/>
  <c r="F42" i="11" l="1"/>
  <c r="I42" i="11"/>
  <c r="G43" i="11"/>
  <c r="N43" i="11"/>
  <c r="B44" i="11"/>
  <c r="C44" i="11" s="1"/>
  <c r="I43" i="11" l="1"/>
  <c r="D43" i="11"/>
  <c r="E43" i="11" s="1"/>
  <c r="F43" i="11" s="1"/>
  <c r="G44" i="11"/>
  <c r="B45" i="11"/>
  <c r="C45" i="11" s="1"/>
  <c r="N44" i="11"/>
  <c r="I44" i="11" l="1"/>
  <c r="D44" i="11"/>
  <c r="E44" i="11" s="1"/>
  <c r="F44" i="11" s="1"/>
  <c r="G45" i="11"/>
  <c r="N45" i="11"/>
  <c r="B46" i="11"/>
  <c r="C46" i="11" s="1"/>
  <c r="I45" i="11" l="1"/>
  <c r="D45" i="11"/>
  <c r="E45" i="11" s="1"/>
  <c r="F45" i="11" s="1"/>
  <c r="G46" i="11"/>
  <c r="N46" i="11"/>
  <c r="B47" i="11"/>
  <c r="C47" i="11" s="1"/>
  <c r="I46" i="11" l="1"/>
  <c r="D46" i="11"/>
  <c r="E46" i="11" s="1"/>
  <c r="F46" i="11" s="1"/>
  <c r="G47" i="11"/>
  <c r="N47" i="11"/>
  <c r="B48" i="11"/>
  <c r="C48" i="11" s="1"/>
  <c r="I47" i="11" l="1"/>
  <c r="D47" i="11"/>
  <c r="E47" i="11" s="1"/>
  <c r="F47" i="11" s="1"/>
  <c r="G48" i="11"/>
  <c r="N48" i="11"/>
  <c r="B49" i="11"/>
  <c r="C49" i="11" s="1"/>
  <c r="I48" i="11" l="1"/>
  <c r="D48" i="11"/>
  <c r="E48" i="11" s="1"/>
  <c r="F48" i="11" s="1"/>
  <c r="G49" i="11"/>
  <c r="N49" i="11"/>
  <c r="B50" i="11"/>
  <c r="C50" i="11" s="1"/>
  <c r="I49" i="11" l="1"/>
  <c r="D49" i="11"/>
  <c r="E49" i="11" s="1"/>
  <c r="F49" i="11" s="1"/>
  <c r="G50" i="11"/>
  <c r="B51" i="11"/>
  <c r="C51" i="11" s="1"/>
  <c r="N50" i="11"/>
  <c r="I50" i="11" l="1"/>
  <c r="D50" i="11"/>
  <c r="E50" i="11" s="1"/>
  <c r="F50" i="11" s="1"/>
  <c r="G51" i="11"/>
  <c r="N51" i="11"/>
  <c r="B52" i="11"/>
  <c r="C52" i="11" s="1"/>
  <c r="I51" i="11" l="1"/>
  <c r="D52" i="11"/>
  <c r="E52" i="11" s="1"/>
  <c r="D51" i="11"/>
  <c r="E51" i="11" s="1"/>
  <c r="F51" i="11" s="1"/>
  <c r="G52" i="11"/>
  <c r="N52" i="11"/>
  <c r="B53" i="11"/>
  <c r="C53" i="11" s="1"/>
  <c r="F52" i="11" l="1"/>
  <c r="I52" i="11"/>
  <c r="G53" i="11"/>
  <c r="N53" i="11"/>
  <c r="B54" i="11"/>
  <c r="C54" i="11" s="1"/>
  <c r="I53" i="11" l="1"/>
  <c r="D53" i="11"/>
  <c r="E53" i="11" s="1"/>
  <c r="F53" i="11" s="1"/>
  <c r="G54" i="11"/>
  <c r="N54" i="11"/>
  <c r="B55" i="11"/>
  <c r="C55" i="11" s="1"/>
  <c r="I54" i="11" l="1"/>
  <c r="D54" i="11"/>
  <c r="E54" i="11" s="1"/>
  <c r="F54" i="11" s="1"/>
  <c r="G55" i="11"/>
  <c r="N55" i="11"/>
  <c r="B56" i="11"/>
  <c r="C56" i="11" s="1"/>
  <c r="I55" i="11" l="1"/>
  <c r="D55" i="11"/>
  <c r="E55" i="11" s="1"/>
  <c r="F55" i="11" s="1"/>
  <c r="G56" i="11"/>
  <c r="N56" i="11"/>
  <c r="B57" i="11"/>
  <c r="C57" i="11" s="1"/>
  <c r="I56" i="11" l="1"/>
  <c r="D56" i="11"/>
  <c r="E56" i="11" s="1"/>
  <c r="F56" i="11" s="1"/>
  <c r="G57" i="11"/>
  <c r="N57" i="11"/>
  <c r="B58" i="11"/>
  <c r="C58" i="11" s="1"/>
  <c r="I57" i="11" l="1"/>
  <c r="D57" i="11"/>
  <c r="E57" i="11" s="1"/>
  <c r="F57" i="11" s="1"/>
  <c r="G58" i="11"/>
  <c r="B59" i="11"/>
  <c r="C59" i="11" s="1"/>
  <c r="N58" i="11"/>
  <c r="I58" i="11" l="1"/>
  <c r="D58" i="11"/>
  <c r="E58" i="11" s="1"/>
  <c r="F58" i="11" s="1"/>
  <c r="G59" i="11"/>
  <c r="N59" i="11"/>
  <c r="B60" i="11"/>
  <c r="C60" i="11" s="1"/>
  <c r="H14" i="9"/>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E54" i="9"/>
  <c r="D54" i="9"/>
  <c r="F16" i="9"/>
  <c r="F17" i="9" s="1"/>
  <c r="F18" i="9" s="1"/>
  <c r="F19" i="9" s="1"/>
  <c r="F20" i="9" s="1"/>
  <c r="F21" i="9" s="1"/>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9" i="6"/>
  <c r="C18" i="6" s="1"/>
  <c r="I59" i="11" l="1"/>
  <c r="D59" i="11"/>
  <c r="E59" i="11" s="1"/>
  <c r="F59" i="11" s="1"/>
  <c r="G60" i="11"/>
  <c r="N60" i="11"/>
  <c r="B61" i="11"/>
  <c r="C61" i="11" s="1"/>
  <c r="C21" i="6"/>
  <c r="C17" i="6"/>
  <c r="C14" i="6"/>
  <c r="C19" i="6"/>
  <c r="C15" i="6"/>
  <c r="C11" i="6"/>
  <c r="C12" i="6"/>
  <c r="C16" i="6"/>
  <c r="I60" i="11" l="1"/>
  <c r="D60" i="11"/>
  <c r="E60" i="11" s="1"/>
  <c r="F60" i="11" s="1"/>
  <c r="G61" i="11"/>
  <c r="N61" i="11"/>
  <c r="B62" i="11"/>
  <c r="N62" i="11" s="1"/>
  <c r="I61" i="11" l="1"/>
  <c r="D61" i="11"/>
  <c r="E61" i="11" s="1"/>
  <c r="F61" i="11" s="1"/>
  <c r="G62" i="11"/>
  <c r="C62" i="11"/>
  <c r="D62" i="11" s="1"/>
  <c r="E62" i="11" s="1"/>
  <c r="F62" i="11" s="1"/>
  <c r="I62" i="11" l="1"/>
  <c r="E11" i="4" l="1"/>
  <c r="F11" i="4"/>
  <c r="E12" i="4"/>
  <c r="F12" i="4"/>
  <c r="E13" i="4"/>
  <c r="F13" i="4"/>
  <c r="E14" i="4"/>
  <c r="J14" i="4" s="1"/>
  <c r="K14" i="4" s="1"/>
  <c r="F14" i="4"/>
  <c r="E15" i="4"/>
  <c r="J15" i="4" s="1"/>
  <c r="K15" i="4" s="1"/>
  <c r="M15" i="4" s="1"/>
  <c r="F15" i="4"/>
  <c r="E16" i="4"/>
  <c r="F16" i="4"/>
  <c r="E17" i="4"/>
  <c r="F17" i="4"/>
  <c r="E18" i="4"/>
  <c r="J18" i="4" s="1"/>
  <c r="K18" i="4" s="1"/>
  <c r="F18" i="4"/>
  <c r="E19" i="4"/>
  <c r="G19" i="4" s="1"/>
  <c r="F19" i="4"/>
  <c r="E20" i="4"/>
  <c r="F20" i="4"/>
  <c r="E21" i="4"/>
  <c r="F21" i="4"/>
  <c r="E22" i="4"/>
  <c r="J22" i="4" s="1"/>
  <c r="K22" i="4" s="1"/>
  <c r="F22" i="4"/>
  <c r="G22" i="4"/>
  <c r="E23" i="4"/>
  <c r="J23" i="4" s="1"/>
  <c r="K23" i="4" s="1"/>
  <c r="M23" i="4" s="1"/>
  <c r="F23" i="4"/>
  <c r="E24" i="4"/>
  <c r="F24" i="4"/>
  <c r="F10" i="4"/>
  <c r="E10" i="4"/>
  <c r="J10" i="4" s="1"/>
  <c r="K10" i="4" s="1"/>
  <c r="F9" i="4"/>
  <c r="L25" i="4"/>
  <c r="G12" i="4" l="1"/>
  <c r="G20" i="4"/>
  <c r="G15" i="4"/>
  <c r="G23" i="4"/>
  <c r="N23" i="4" s="1"/>
  <c r="G16" i="4"/>
  <c r="G21" i="4"/>
  <c r="G17" i="4"/>
  <c r="N15" i="4"/>
  <c r="G24" i="4"/>
  <c r="G14" i="4"/>
  <c r="G13" i="4"/>
  <c r="G11" i="4"/>
  <c r="M18" i="4"/>
  <c r="M22" i="4"/>
  <c r="N22" i="4" s="1"/>
  <c r="M14" i="4"/>
  <c r="J21" i="4"/>
  <c r="K21" i="4" s="1"/>
  <c r="M21" i="4" s="1"/>
  <c r="J17" i="4"/>
  <c r="K17" i="4" s="1"/>
  <c r="M17" i="4" s="1"/>
  <c r="N17" i="4" s="1"/>
  <c r="J13" i="4"/>
  <c r="K13" i="4" s="1"/>
  <c r="M13" i="4" s="1"/>
  <c r="N13" i="4" s="1"/>
  <c r="J24" i="4"/>
  <c r="K24" i="4" s="1"/>
  <c r="J20" i="4"/>
  <c r="K20" i="4" s="1"/>
  <c r="J16" i="4"/>
  <c r="K16" i="4" s="1"/>
  <c r="J12" i="4"/>
  <c r="K12" i="4" s="1"/>
  <c r="G18" i="4"/>
  <c r="J19" i="4"/>
  <c r="K19" i="4" s="1"/>
  <c r="M19" i="4" s="1"/>
  <c r="N19" i="4" s="1"/>
  <c r="J11" i="4"/>
  <c r="K11" i="4" s="1"/>
  <c r="M11" i="4" s="1"/>
  <c r="N11" i="4" s="1"/>
  <c r="G10" i="4"/>
  <c r="M10" i="4"/>
  <c r="N18" i="4" l="1"/>
  <c r="N21" i="4"/>
  <c r="N14" i="4"/>
  <c r="M16" i="4"/>
  <c r="N16" i="4" s="1"/>
  <c r="M20" i="4"/>
  <c r="N20" i="4" s="1"/>
  <c r="N10" i="4"/>
  <c r="M24" i="4"/>
  <c r="N24" i="4" s="1"/>
  <c r="K25" i="4"/>
  <c r="M12" i="4"/>
  <c r="N12" i="4" s="1"/>
  <c r="N25" i="4" l="1"/>
  <c r="B13" i="6" s="1"/>
  <c r="M25" i="4"/>
  <c r="E9" i="4"/>
  <c r="J9" i="4" s="1"/>
  <c r="K9" i="4" s="1"/>
  <c r="B20" i="6" l="1"/>
  <c r="B22" i="6" s="1"/>
  <c r="C13" i="6"/>
  <c r="C20" i="6" s="1"/>
  <c r="C22" i="6" s="1"/>
  <c r="M9" i="4"/>
  <c r="N9" i="4" s="1"/>
  <c r="G9" i="4"/>
  <c r="G17" i="5"/>
  <c r="C17" i="5" s="1"/>
  <c r="G18" i="5"/>
  <c r="C18" i="5" s="1"/>
  <c r="G19" i="5"/>
  <c r="C19" i="5" s="1"/>
  <c r="G20" i="5"/>
  <c r="C20" i="5" s="1"/>
  <c r="G21" i="5"/>
  <c r="C21" i="5" s="1"/>
  <c r="G22" i="5"/>
  <c r="C22" i="5" s="1"/>
  <c r="G23" i="5"/>
  <c r="C23" i="5" s="1"/>
  <c r="G24" i="5"/>
  <c r="C24" i="5" s="1"/>
  <c r="G25" i="5"/>
  <c r="C25" i="5" s="1"/>
  <c r="G26" i="5"/>
  <c r="C26" i="5" s="1"/>
  <c r="G27" i="5"/>
  <c r="C27" i="5" s="1"/>
  <c r="G28" i="5"/>
  <c r="C28" i="5" s="1"/>
  <c r="G29" i="5"/>
  <c r="C29" i="5" s="1"/>
  <c r="G30" i="5"/>
  <c r="C30" i="5" s="1"/>
  <c r="G31" i="5"/>
  <c r="C31" i="5" s="1"/>
  <c r="G32" i="5"/>
  <c r="C32" i="5" s="1"/>
  <c r="G33" i="5"/>
  <c r="C33" i="5" s="1"/>
  <c r="G34" i="5"/>
  <c r="C34" i="5" s="1"/>
  <c r="G35" i="5"/>
  <c r="C35" i="5" s="1"/>
  <c r="G36" i="5"/>
  <c r="C36" i="5" s="1"/>
  <c r="G37" i="5"/>
  <c r="C37" i="5" s="1"/>
  <c r="G38" i="5"/>
  <c r="C38" i="5" s="1"/>
  <c r="G39" i="5"/>
  <c r="C39" i="5" s="1"/>
  <c r="G40" i="5"/>
  <c r="C40" i="5" s="1"/>
  <c r="G41" i="5"/>
  <c r="C41" i="5" s="1"/>
  <c r="G42" i="5"/>
  <c r="C42" i="5" s="1"/>
  <c r="G43" i="5"/>
  <c r="C43" i="5" s="1"/>
  <c r="G44" i="5"/>
  <c r="C44" i="5" s="1"/>
  <c r="G45" i="5"/>
  <c r="C45" i="5" s="1"/>
  <c r="G46" i="5"/>
  <c r="C46" i="5" s="1"/>
  <c r="G47" i="5"/>
  <c r="C47" i="5" s="1"/>
  <c r="G48" i="5"/>
  <c r="C48" i="5" s="1"/>
  <c r="G49" i="5"/>
  <c r="C49" i="5" s="1"/>
  <c r="G50" i="5"/>
  <c r="C50" i="5" s="1"/>
  <c r="G51" i="5"/>
  <c r="C51" i="5" s="1"/>
  <c r="G52" i="5"/>
  <c r="C52" i="5" s="1"/>
  <c r="G53" i="5"/>
  <c r="C53" i="5" s="1"/>
  <c r="G54" i="5"/>
  <c r="C54" i="5" s="1"/>
  <c r="G55" i="5"/>
  <c r="C55" i="5" s="1"/>
  <c r="G16" i="5"/>
  <c r="C16" i="5" s="1"/>
  <c r="E16" i="5" s="1"/>
  <c r="D16" i="5" l="1"/>
  <c r="J16" i="5"/>
  <c r="B17" i="5" l="1"/>
  <c r="J17" i="5" l="1"/>
  <c r="B18" i="5"/>
  <c r="B19" i="5" l="1"/>
  <c r="J18" i="5"/>
  <c r="B20" i="5" l="1"/>
  <c r="J19" i="5"/>
  <c r="B21" i="5" l="1"/>
  <c r="J20" i="5"/>
  <c r="B22" i="5" l="1"/>
  <c r="J21" i="5"/>
  <c r="D17" i="5"/>
  <c r="B23" i="5" l="1"/>
  <c r="J22" i="5"/>
  <c r="E17" i="5"/>
  <c r="E18" i="5" s="1"/>
  <c r="E19" i="5" s="1"/>
  <c r="E20" i="5" s="1"/>
  <c r="E21" i="5" s="1"/>
  <c r="E22" i="5" s="1"/>
  <c r="E23" i="5" s="1"/>
  <c r="E24" i="5" s="1"/>
  <c r="E25" i="5" s="1"/>
  <c r="E26" i="5" s="1"/>
  <c r="E27" i="5" s="1"/>
  <c r="E28" i="5" s="1"/>
  <c r="E29" i="5" s="1"/>
  <c r="D18" i="5"/>
  <c r="D19" i="5" s="1"/>
  <c r="D20" i="5" s="1"/>
  <c r="D21" i="5" s="1"/>
  <c r="D22" i="5" s="1"/>
  <c r="D23" i="5" s="1"/>
  <c r="D24" i="5" s="1"/>
  <c r="D25" i="5" s="1"/>
  <c r="D26" i="5" s="1"/>
  <c r="D27" i="5" s="1"/>
  <c r="D28" i="5" s="1"/>
  <c r="D29" i="5" s="1"/>
  <c r="D30" i="5" s="1"/>
  <c r="D31" i="5" s="1"/>
  <c r="D32" i="5" s="1"/>
  <c r="D33" i="5" s="1"/>
  <c r="D34" i="5" s="1"/>
  <c r="D35" i="5" s="1"/>
  <c r="D36" i="5" s="1"/>
  <c r="D37" i="5" s="1"/>
  <c r="D38" i="5" s="1"/>
  <c r="D39" i="5" s="1"/>
  <c r="D40" i="5" s="1"/>
  <c r="D41" i="5" s="1"/>
  <c r="D42" i="5" s="1"/>
  <c r="D43" i="5" s="1"/>
  <c r="D44" i="5" s="1"/>
  <c r="D45" i="5" s="1"/>
  <c r="D46" i="5" s="1"/>
  <c r="D47" i="5" s="1"/>
  <c r="D48" i="5" s="1"/>
  <c r="D49" i="5" s="1"/>
  <c r="D50" i="5" s="1"/>
  <c r="D51" i="5" s="1"/>
  <c r="D52" i="5" s="1"/>
  <c r="D53" i="5" s="1"/>
  <c r="D54" i="5" s="1"/>
  <c r="D55" i="5" s="1"/>
  <c r="B24" i="5" l="1"/>
  <c r="J23" i="5"/>
  <c r="E30" i="5"/>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B25" i="5" l="1"/>
  <c r="J24" i="5"/>
  <c r="B26" i="5" l="1"/>
  <c r="J25" i="5"/>
  <c r="B27" i="5" l="1"/>
  <c r="J26" i="5"/>
  <c r="B28" i="5" l="1"/>
  <c r="J27" i="5"/>
  <c r="B29" i="5" l="1"/>
  <c r="J28" i="5"/>
  <c r="B30" i="5" l="1"/>
  <c r="J29" i="5"/>
  <c r="B31" i="5" l="1"/>
  <c r="J30" i="5"/>
  <c r="B32" i="5" l="1"/>
  <c r="J31" i="5"/>
  <c r="B33" i="5" l="1"/>
  <c r="J32" i="5"/>
  <c r="B34" i="5" l="1"/>
  <c r="J33" i="5"/>
  <c r="B35" i="5" l="1"/>
  <c r="J34" i="5"/>
  <c r="B36" i="5" l="1"/>
  <c r="J35" i="5"/>
  <c r="B37" i="5" l="1"/>
  <c r="J36" i="5"/>
  <c r="B38" i="5" l="1"/>
  <c r="J37" i="5"/>
  <c r="B39" i="5" l="1"/>
  <c r="J38" i="5"/>
  <c r="B40" i="5" l="1"/>
  <c r="J39" i="5"/>
  <c r="B41" i="5" l="1"/>
  <c r="J40" i="5"/>
  <c r="B42" i="5" l="1"/>
  <c r="J41" i="5"/>
  <c r="B43" i="5" l="1"/>
  <c r="J42" i="5"/>
  <c r="B44" i="5" l="1"/>
  <c r="J43" i="5"/>
  <c r="B45" i="5" l="1"/>
  <c r="J44" i="5"/>
  <c r="B46" i="5" l="1"/>
  <c r="J45" i="5"/>
  <c r="B47" i="5" l="1"/>
  <c r="J46" i="5"/>
  <c r="B48" i="5" l="1"/>
  <c r="J47" i="5"/>
  <c r="B49" i="5" l="1"/>
  <c r="J48" i="5"/>
  <c r="B50" i="5" l="1"/>
  <c r="J49" i="5"/>
  <c r="B51" i="5" l="1"/>
  <c r="J50" i="5"/>
  <c r="B52" i="5" l="1"/>
  <c r="J51" i="5"/>
  <c r="B53" i="5" l="1"/>
  <c r="J52" i="5"/>
  <c r="B54" i="5" l="1"/>
  <c r="J53" i="5"/>
  <c r="B55" i="5" l="1"/>
  <c r="J55" i="5" s="1"/>
  <c r="J54" i="5"/>
</calcChain>
</file>

<file path=xl/sharedStrings.xml><?xml version="1.0" encoding="utf-8"?>
<sst xmlns="http://schemas.openxmlformats.org/spreadsheetml/2006/main" count="378" uniqueCount="260">
  <si>
    <t>Consolidated Calculation Summary (Form Updated 5/4/2020)</t>
  </si>
  <si>
    <r>
      <t xml:space="preserve">The Consolidated Summary tab in this template is used to enter the applicable calculations from the other tabs in the template. 
This template requires cells highlighted in YELLOW to be filled in. Please follow the guidance provided to the right of the cell or described below.
The rest of the Spreadsheet will auto calculate.
</t>
    </r>
    <r>
      <rPr>
        <b/>
        <sz val="12"/>
        <color theme="1"/>
        <rFont val="Arial"/>
        <family val="2"/>
      </rPr>
      <t>Cost Elements (b) through (h):</t>
    </r>
    <r>
      <rPr>
        <sz val="12"/>
        <color theme="1"/>
        <rFont val="Arial"/>
        <family val="2"/>
      </rPr>
      <t xml:space="preserve"> Enter the calculated valuse for each of the applicable cost elements as calculated in the corresponding tab.
</t>
    </r>
    <r>
      <rPr>
        <b/>
        <sz val="12"/>
        <color theme="1"/>
        <rFont val="Arial"/>
        <family val="2"/>
      </rPr>
      <t>Cost Elements (a) and (i):</t>
    </r>
    <r>
      <rPr>
        <sz val="12"/>
        <color theme="1"/>
        <rFont val="Arial"/>
        <family val="2"/>
      </rPr>
      <t xml:space="preserve"> </t>
    </r>
    <r>
      <rPr>
        <u/>
        <sz val="12"/>
        <color theme="1"/>
        <rFont val="Arial"/>
        <family val="2"/>
      </rPr>
      <t>IF APPLICABLE</t>
    </r>
    <r>
      <rPr>
        <sz val="12"/>
        <color theme="1"/>
        <rFont val="Arial"/>
        <family val="2"/>
      </rPr>
      <t>, these cost elements will require additional information and documentation that is not consistent with a form template. Once these have been negotiated then the resulting values should be entered here.
The majority of the cells in the tabs of this template are "protected." If modifications are needed for a unique requirement, advise the Indain Affairs team. 
If a lease term is not a full 12 month period, then "Lease Begin" and "Lease End" dates will be used to prorate the full year amounts provided. If this is a full-year lease agreement, ensure the begin &amp; end dates reflect 365 days (prorate will be 100%). The formula disregards leap years. The data entered and calculated in the other tabs should reflect actual or estimated amounts for a FULL Year.</t>
    </r>
  </si>
  <si>
    <t xml:space="preserve">Date Updated: </t>
  </si>
  <si>
    <t>Enter date data was provided or updated for this form (M/D/YYYY format)</t>
  </si>
  <si>
    <t>Tribe/School:</t>
  </si>
  <si>
    <t>Provide here to autopopulate other tabs</t>
  </si>
  <si>
    <t>Facility Name/No.</t>
  </si>
  <si>
    <t>Lease Begin Date:</t>
  </si>
  <si>
    <t>Enter the Beginning Date for this 105(l) Lease Agreement (M/D/YYYY format)</t>
  </si>
  <si>
    <t>Lease End Date:</t>
  </si>
  <si>
    <t>Enter the Ending Date for this 105(l) Lease Agreement (M/D/YYYY format)</t>
  </si>
  <si>
    <t>Calendar Days of Lease:</t>
  </si>
  <si>
    <t>Autocalculated number of Calendar Days of Lease Term</t>
  </si>
  <si>
    <t>Prorated percentage:</t>
  </si>
  <si>
    <t>Autocalculated prorated percentage for this lease term</t>
  </si>
  <si>
    <t>25 CFR Part 900 Subpart H Section 900.70 Cost Elements</t>
  </si>
  <si>
    <t>1 Yr. Total</t>
  </si>
  <si>
    <t>Prorated</t>
  </si>
  <si>
    <t>(a) Rent</t>
  </si>
  <si>
    <t>Not included in this template. Justification should be provided separately and amount entered here.</t>
  </si>
  <si>
    <t>(b) Depreciation</t>
  </si>
  <si>
    <t>Enter the calculated Depreciation value from the appropriate depreciation tab (No P&amp;I or With P&amp;I).</t>
  </si>
  <si>
    <t xml:space="preserve">(c) Reserve Fund Contributions </t>
  </si>
  <si>
    <t>Enter calculated total from "Reserve Fund Calculations (c)" tab.</t>
  </si>
  <si>
    <t>(d) Principal and Interest Paid or Accrued</t>
  </si>
  <si>
    <t>Enter loan payment for this lease year from the "P&amp;I (d)" tab.</t>
  </si>
  <si>
    <t>(e) O&amp;M Lease Calc. Per Schedule</t>
  </si>
  <si>
    <t>(f) Repairs to buildings and equipment</t>
  </si>
  <si>
    <t>(g) Alterations needed to meet contract requirements</t>
  </si>
  <si>
    <t>(h) Other reasonable expenses</t>
  </si>
  <si>
    <t>(I) Fair Market Rental</t>
  </si>
  <si>
    <t>Total</t>
  </si>
  <si>
    <t>O&amp;M Received From Indian Affairs (BIA or BIE) for this Facility</t>
  </si>
  <si>
    <t>Enter O&amp;M Received for Facility as a Negative Number</t>
  </si>
  <si>
    <t>Proposed Lease Amount</t>
  </si>
  <si>
    <t>39 Year Calculations Template (Form Updated 5/4/2020)</t>
  </si>
  <si>
    <t>Simple Depreciation Schedule - No P&amp;I</t>
  </si>
  <si>
    <r>
      <rPr>
        <sz val="12"/>
        <color theme="1"/>
        <rFont val="Arial"/>
        <family val="2"/>
      </rPr>
      <t xml:space="preserve">This template is for determining the Depreciation of a Facility asset over 39 years as prescribed per IRS Publiction 946. 
If a lease term is not a full 12 month period, then it will be prorated on the Consolidated Summary tab. Data entered should reflect actual or estimated amounts for a FULL Year.
This template requires cells highlighted in YELLOW to be filled in. Please follow the guidance provided to the right of the cell or described below.
The rest of the Spreadsheet will auto calculate.
</t>
    </r>
    <r>
      <rPr>
        <b/>
        <sz val="12"/>
        <color theme="1"/>
        <rFont val="Arial"/>
        <family val="2"/>
      </rPr>
      <t>Once all the data is entered in the yellow cells, go down to the row in column B with the YEAR of the 105(l) lease being negotiated and use the depreciation value listed in colunm C. (remember, any partial year in the first lease term will have to be prorated).</t>
    </r>
    <r>
      <rPr>
        <sz val="12"/>
        <color theme="1"/>
        <rFont val="Arial"/>
        <family val="2"/>
      </rPr>
      <t xml:space="preserve">
</t>
    </r>
    <r>
      <rPr>
        <b/>
        <sz val="12"/>
        <color theme="1"/>
        <rFont val="Arial"/>
        <family val="2"/>
      </rPr>
      <t xml:space="preserve">NOTE: </t>
    </r>
    <r>
      <rPr>
        <sz val="12"/>
        <color theme="1"/>
        <rFont val="Arial"/>
        <family val="2"/>
      </rPr>
      <t>This is a 39 year depreciation schedule. The reason it shows 40 years is to account for the partial years in the first and last year p;er IRS Publication 946.</t>
    </r>
  </si>
  <si>
    <t>Autopopulated from Consolidated Summary tab.</t>
  </si>
  <si>
    <t>Year of Lease (YYYY)</t>
  </si>
  <si>
    <t>Enter the Year (YYYY format) of this lease calculation.</t>
  </si>
  <si>
    <t>Initial Construction or Acquisition Cost</t>
  </si>
  <si>
    <t>Total Cost</t>
  </si>
  <si>
    <t>Enter the cost to construct or aquire the Facility (no soft costs or non-fixed assets at time of construction or acquisition)</t>
  </si>
  <si>
    <t>Tribal Share</t>
  </si>
  <si>
    <t>This is the total amount of funding provided or borrowed by the tribe. It can not include any Federal Funds. If no other funds were used then the Total and Tribal Costs will be the same.</t>
  </si>
  <si>
    <t xml:space="preserve"> Tribal Percent Share</t>
  </si>
  <si>
    <t>This is autocalculated and represents the percent of total construction/acquisition cost initially paid (directly, loan, down payment) by the Tribe.</t>
  </si>
  <si>
    <t>In-Service Date</t>
  </si>
  <si>
    <t xml:space="preserve">This is the date the facility originally went into service. A good source for this is the date of the certificate of occupancy. This date repersents when the facility was ready to fully support the funded programs. </t>
  </si>
  <si>
    <t>Year (YYYY)</t>
  </si>
  <si>
    <t>Enter the 4 digit year (YYYY Format) the facility went into service</t>
  </si>
  <si>
    <t>Month (as a Number)</t>
  </si>
  <si>
    <t>Select the number (1-12) corresponding to the in-service date from the dropdown list. This number will be used to determine which depreciation percents will be used from IRS Pub. 946.</t>
  </si>
  <si>
    <t>Life of Asset = 39 Years (Per IRS Pub 946)</t>
  </si>
  <si>
    <t>IRS Pub 946 Table A-7a: Nonresidential Real Property Mid-Month Convention Straight Line—39Years: Monthly Factor (%)</t>
  </si>
  <si>
    <t>Depreciation Year</t>
  </si>
  <si>
    <t>Year</t>
  </si>
  <si>
    <t>Depreciation</t>
  </si>
  <si>
    <t>Cumulative Depreciation</t>
  </si>
  <si>
    <t>Book Value End of Term</t>
  </si>
  <si>
    <t>39 Year Factor (%) list based on in-service month</t>
  </si>
  <si>
    <t>JAN (1)</t>
  </si>
  <si>
    <t>FEB (2)</t>
  </si>
  <si>
    <t>MAR (3)</t>
  </si>
  <si>
    <t>APR (4)</t>
  </si>
  <si>
    <t>MAY (5)</t>
  </si>
  <si>
    <t>JUN (6)</t>
  </si>
  <si>
    <t>JUL (7)</t>
  </si>
  <si>
    <t>AUG (8)</t>
  </si>
  <si>
    <t>SEP (9)</t>
  </si>
  <si>
    <t>OCT (10)</t>
  </si>
  <si>
    <t>NOV (11)</t>
  </si>
  <si>
    <t>DEC (12)</t>
  </si>
  <si>
    <t>In-Servce Month List</t>
  </si>
  <si>
    <t>39 Year Calculations Template  (Form Updated 5/4/2020)</t>
  </si>
  <si>
    <t>Depreciation Schedule - With Principal Payments Considered from P&amp;I</t>
  </si>
  <si>
    <r>
      <rPr>
        <sz val="12"/>
        <color theme="1"/>
        <rFont val="Arial"/>
        <family val="2"/>
      </rPr>
      <t xml:space="preserve">This template is for determining the Depreciation of a Facility asset over 39 years as prescribed per IRS Publiction 946. This calculation takes into account all Principal paid (not interst) by by the Federal Governement (Indian Affairs) on a cumulative basis. Any down payment and the outstanding balance of the loan is included in the cost basis for the calculation of annual depreiation. Depreciation calculations can not include any federal funds provided to pay for construction (at time of construction (project cost sharing) or accumulated principal payments when P&amp;I is requested.
If a lease term is not a full 12 month period, then it will be prorated on the Consolidated Summary tab. Data entered should reflect actual or estimated amounts for a FULL Year.
This template requires cells highlighted in YELLOW to be filled in. Please follow the guidance provided to the right of the cell or described below.
The rest of the Spreadsheet will auto calculate.
</t>
    </r>
    <r>
      <rPr>
        <b/>
        <sz val="12"/>
        <color theme="1"/>
        <rFont val="Arial"/>
        <family val="2"/>
      </rPr>
      <t xml:space="preserve">Principal: </t>
    </r>
    <r>
      <rPr>
        <sz val="12"/>
        <color theme="1"/>
        <rFont val="Arial"/>
        <family val="2"/>
      </rPr>
      <t xml:space="preserve">The form will identify the first year of the loan based on the year entered in the "Year Loan Started" and "In-Service Date/Year" fields. Go to the P&amp;I tab and copy and paste the values listed in the "Principal" column of the P&amp;I tab into this tab. Ensure that the first year of principal pasted corresponds to the first year of the loan.
</t>
    </r>
    <r>
      <rPr>
        <b/>
        <sz val="12"/>
        <color theme="1"/>
        <rFont val="Arial"/>
        <family val="2"/>
      </rPr>
      <t>Once all the data is entered in the yellow cells, go down to the row in column B with the YEAR of the current 105(l) lease being negotiated and use the depreciation value listed in colunm E.</t>
    </r>
    <r>
      <rPr>
        <sz val="12"/>
        <color theme="1"/>
        <rFont val="Arial"/>
        <family val="2"/>
      </rPr>
      <t xml:space="preserve">
</t>
    </r>
    <r>
      <rPr>
        <b/>
        <sz val="12"/>
        <color theme="1"/>
        <rFont val="Arial"/>
        <family val="2"/>
      </rPr>
      <t xml:space="preserve">NOTE: </t>
    </r>
    <r>
      <rPr>
        <sz val="12"/>
        <color theme="1"/>
        <rFont val="Arial"/>
        <family val="2"/>
      </rPr>
      <t>This is a 39 year depreciation schedule. The reason it shows 40 years is to account for the partial years in the first and last year p;er IRS Publication 946.</t>
    </r>
  </si>
  <si>
    <t>Year of FIRST 105(l) Lease (YYYY)</t>
  </si>
  <si>
    <t>Enter the Year (YYYY format) of the FIRST 105(l) lease for this facility. If this is the first negotiated year then this and the next data field will be the same</t>
  </si>
  <si>
    <t>Year of this Lease (YYYY)</t>
  </si>
  <si>
    <t>Loan and Permanent Cost Basis Related</t>
  </si>
  <si>
    <t>Tribe/School Down Payment</t>
  </si>
  <si>
    <t>Enter any down payment or other off-setting payment provided by the tribe at time of loan.</t>
  </si>
  <si>
    <t>Beginning Loan Amount</t>
  </si>
  <si>
    <t>This is autocalculated and should match the initial loan amount. If not the either the Initial Construction/Acquisition cost or the Tribe/School down payment values need to be adjusted.</t>
  </si>
  <si>
    <t>Total Principal Paid By Tribe Up to First 105(l) Lease</t>
  </si>
  <si>
    <t>Using the data in the Principal Column and any partial year principal payment (principal only, no interest), calculate the Total Principal paid by the Tribe for the loan prior to the start of the first 105(l) lease.</t>
  </si>
  <si>
    <t>Permanent Cost Basis for Depreciation</t>
  </si>
  <si>
    <t>This is autocalculated. The "Permanent Cost Basis for Depreciation" accounts for the full funding provided toward the cost of construction or acquisition prior to the first 105(l) lease which included P&amp;I. Generally this includes any down payment provided at the start of loan and the sum of the principal paid (not interest) by the Tribe prior to the first 105(l) lease which included P&amp;I.</t>
  </si>
  <si>
    <r>
      <t xml:space="preserve">The </t>
    </r>
    <r>
      <rPr>
        <b/>
        <sz val="12"/>
        <color theme="1"/>
        <rFont val="Arial"/>
        <family val="2"/>
      </rPr>
      <t xml:space="preserve">"In-Service Date" </t>
    </r>
    <r>
      <rPr>
        <sz val="12"/>
        <color theme="1"/>
        <rFont val="Arial"/>
        <family val="2"/>
      </rPr>
      <t xml:space="preserve">is the date the facility originally went into service. A good source for this is the date of the certificate of occupancy. This date repersents when the facility was ready to fully support the funded programs. </t>
    </r>
  </si>
  <si>
    <t>Enter the 4 digit year (YYYY Format) the facility went into service. This template assumes the In-service year will correspond with the loan start year.</t>
  </si>
  <si>
    <t>Year Loan Started (YYYY)</t>
  </si>
  <si>
    <t>Enter the year the loan started in the YYYY format</t>
  </si>
  <si>
    <t>Loan Term (# Years)</t>
  </si>
  <si>
    <t>Enter the length of the loan in Years</t>
  </si>
  <si>
    <t>105(l) Lease Year</t>
  </si>
  <si>
    <t>Beginning Book Value Tribal Share</t>
  </si>
  <si>
    <t>Loan Payment Year</t>
  </si>
  <si>
    <t>Principal</t>
  </si>
  <si>
    <t>Remaining Loan Balance</t>
  </si>
  <si>
    <t>c</t>
  </si>
  <si>
    <t>Contributions to the Reserve Fund for Replacement of Facilities Major Systems Template (Form Updated 5/4/2020)</t>
  </si>
  <si>
    <r>
      <rPr>
        <sz val="12"/>
        <color theme="1"/>
        <rFont val="Arial"/>
        <family val="2"/>
      </rPr>
      <t xml:space="preserve">This cost category is intended to fund major systems or components. Major systems and components have a useful life that requires long-term maintenance planning to overhaul or renovate, and eventually replace them periodically. 
If a lease term is not a full 12 month period, then it will be prorated on the Consolidated Summary tab. Data entered should reflect actual or estimated amounts for a FULL Year.
This template requires cells highlighted in YELLOW to be filled in. Please follow the guidance provided to the right of the cell or described below.
The rest of the Spreadsheet will auto calculate.
</t>
    </r>
    <r>
      <rPr>
        <b/>
        <sz val="12"/>
        <color theme="1"/>
        <rFont val="Arial"/>
        <family val="2"/>
      </rPr>
      <t>System or Component:</t>
    </r>
    <r>
      <rPr>
        <sz val="12"/>
        <color theme="1"/>
        <rFont val="Arial"/>
        <family val="2"/>
      </rPr>
      <t xml:space="preserve"> Provide short name for item
</t>
    </r>
    <r>
      <rPr>
        <b/>
        <sz val="12"/>
        <color theme="1"/>
        <rFont val="Arial"/>
        <family val="2"/>
      </rPr>
      <t>Year of System or Component Last Replacement:</t>
    </r>
    <r>
      <rPr>
        <sz val="12"/>
        <color theme="1"/>
        <rFont val="Arial"/>
        <family val="2"/>
      </rPr>
      <t xml:space="preserve"> This is the last time this system or component was replaced. If never, then this would be the in-service data (see depreciation)
</t>
    </r>
    <r>
      <rPr>
        <b/>
        <sz val="12"/>
        <color theme="1"/>
        <rFont val="Arial"/>
        <family val="2"/>
      </rPr>
      <t>Expected System or Component Service Life (Years):</t>
    </r>
    <r>
      <rPr>
        <sz val="12"/>
        <color theme="1"/>
        <rFont val="Arial"/>
        <family val="2"/>
      </rPr>
      <t xml:space="preserve"> Whole years only. Use “Remarks” column to describe how determined.
</t>
    </r>
    <r>
      <rPr>
        <b/>
        <sz val="12"/>
        <color theme="1"/>
        <rFont val="Arial"/>
        <family val="2"/>
      </rPr>
      <t>Year of Cost Basis:</t>
    </r>
    <r>
      <rPr>
        <sz val="12"/>
        <color theme="1"/>
        <rFont val="Arial"/>
        <family val="2"/>
      </rPr>
      <t xml:space="preserve"> The year associated with the amount used for cost basis.
</t>
    </r>
    <r>
      <rPr>
        <b/>
        <sz val="12"/>
        <color theme="1"/>
        <rFont val="Arial"/>
        <family val="2"/>
      </rPr>
      <t>Cost Basis Amount:</t>
    </r>
    <r>
      <rPr>
        <sz val="12"/>
        <color theme="1"/>
        <rFont val="Arial"/>
        <family val="2"/>
      </rPr>
      <t xml:space="preserve"> Amount of cost basis in the year of the basis (DO NOT Escalate).
</t>
    </r>
    <r>
      <rPr>
        <b/>
        <sz val="12"/>
        <color theme="1"/>
        <rFont val="Arial"/>
        <family val="2"/>
      </rPr>
      <t>Reserve Funded for System or Component in Prior 105(l) Lease Years:</t>
    </r>
    <r>
      <rPr>
        <sz val="12"/>
        <color theme="1"/>
        <rFont val="Arial"/>
        <family val="2"/>
      </rPr>
      <t xml:space="preserve"> This will be $0.00 for the FIRST Lease that this item was added. All subsequent leases will carry forward the total of previous funding provided to the Reserve for this item.
</t>
    </r>
    <r>
      <rPr>
        <b/>
        <sz val="12"/>
        <color theme="1"/>
        <rFont val="Arial"/>
        <family val="2"/>
      </rPr>
      <t>Remarks-Briefly Provide:</t>
    </r>
    <r>
      <rPr>
        <sz val="12"/>
        <color theme="1"/>
        <rFont val="Arial"/>
        <family val="2"/>
      </rPr>
      <t xml:space="preserve">
      </t>
    </r>
    <r>
      <rPr>
        <b/>
        <sz val="12"/>
        <color theme="1"/>
        <rFont val="Arial"/>
        <family val="2"/>
      </rPr>
      <t>1. How Service Life was determined:</t>
    </r>
    <r>
      <rPr>
        <sz val="12"/>
        <color theme="1"/>
        <rFont val="Arial"/>
        <family val="2"/>
      </rPr>
      <t xml:space="preserve"> Briefly describe how this was determined.
      </t>
    </r>
    <r>
      <rPr>
        <b/>
        <sz val="12"/>
        <color theme="1"/>
        <rFont val="Arial"/>
        <family val="2"/>
      </rPr>
      <t>2. How Cost Basis was determined:</t>
    </r>
    <r>
      <rPr>
        <sz val="12"/>
        <color theme="1"/>
        <rFont val="Arial"/>
        <family val="2"/>
      </rPr>
      <t xml:space="preserve"> Briefly describe how this was determined.
</t>
    </r>
    <r>
      <rPr>
        <b/>
        <sz val="12"/>
        <color theme="1"/>
        <rFont val="Arial"/>
        <family val="2"/>
      </rPr>
      <t>Once the data is provided in full, the Lease Year Reserve amount (without prorating) will be the Sum Total of the "Calculated Reserve for Lease Year" Column (cell in blue)</t>
    </r>
  </si>
  <si>
    <t>Year of 105 (l) Lease Term</t>
  </si>
  <si>
    <t>Year of 105(l) lease is being negotiated.</t>
  </si>
  <si>
    <t>Annual Inflation</t>
  </si>
  <si>
    <t>Provided by Indian Affairs</t>
  </si>
  <si>
    <t>No.</t>
  </si>
  <si>
    <t>System or Component</t>
  </si>
  <si>
    <t>Year of System or Component Last Replacement</t>
  </si>
  <si>
    <t>Expected System or Component Service Life (Years)</t>
  </si>
  <si>
    <t>Scheduled Replacement Year</t>
  </si>
  <si>
    <t>Years Remaining Until Replacement</t>
  </si>
  <si>
    <t>Year of Cost Basis</t>
  </si>
  <si>
    <t>Cost Basis Amount</t>
  </si>
  <si>
    <t>Scheduled Replacement Year MINUS Cost Basis Year</t>
  </si>
  <si>
    <t>Calculated Replacement Year Value</t>
  </si>
  <si>
    <t>Reserve Funded for System or Component in Prior 105(l) Lease Years (All Years)</t>
  </si>
  <si>
    <t>Remaining Reserve to be Funded for System or Component</t>
  </si>
  <si>
    <t>Calculated Reserve for Lease Year</t>
  </si>
  <si>
    <t>Remarks-Briefly Provide:
1. How Service Life was determined.
2. How Cost Basis was determined.</t>
  </si>
  <si>
    <t>NA</t>
  </si>
  <si>
    <t>Example Only: Building Roof Replacement</t>
  </si>
  <si>
    <t>1. Briefly describe how this was determined.
2. Briefly describe how this was determined.</t>
  </si>
  <si>
    <t xml:space="preserve">roof </t>
  </si>
  <si>
    <t xml:space="preserve">1. 
2. </t>
  </si>
  <si>
    <t>Name of System or Component</t>
  </si>
  <si>
    <t>PRINCIPAL &amp; INTEREST (Building Loan) Payment and Principal Info Provided (Form Updated 5/4/2020)</t>
  </si>
  <si>
    <r>
      <t xml:space="preserve">This template is for determining the Principal and Interest (P&amp;I) to be included in the 105(l) lease agreement. 
If a lease term is not a full 12 month period, then it will be prorated on the Consolidated Summary tab. Data entered should reflect actual or estimated amounts for a FULL Year.
This template requires cells highlighted in YELLOW to be filled in. Please follow the guidance provided to the right of the cell or described below.
The rest of the Spreadsheet will auto calculate.
</t>
    </r>
    <r>
      <rPr>
        <b/>
        <sz val="12"/>
        <color theme="1"/>
        <rFont val="Arial"/>
        <family val="2"/>
      </rPr>
      <t xml:space="preserve">Enter Annual Loan Payment and Principal Information: </t>
    </r>
    <r>
      <rPr>
        <sz val="12"/>
        <color theme="1"/>
        <rFont val="Arial"/>
        <family val="2"/>
      </rPr>
      <t xml:space="preserve">Obtain a schedule of payments from the lender and provide a copy with the 105(l) lease supporting documentation. Using the data provided, populate the "Payment" and "Principal" columns for EACH year of the loan. The number of lines required will likely be one more than the number of years of the loan if the start date does not align with the lease terms (partial payment first and last year).
</t>
    </r>
    <r>
      <rPr>
        <b/>
        <sz val="12"/>
        <color theme="1"/>
        <rFont val="Arial"/>
        <family val="2"/>
      </rPr>
      <t>Once the data is provided in full, the P&amp;I (without prorating) should be the value is Column C that correspones to the Year in Column B that matches the Year of Lease Provided.</t>
    </r>
  </si>
  <si>
    <t>Annual Interest Rate</t>
  </si>
  <si>
    <t>Enter the annual interest Rate for the loan</t>
  </si>
  <si>
    <t>Enter the Year of this lease calculation. Each year of lease renewal, the P&amp;I payment for the full year will be represented by the value in column C that corresponds to the matching year in Column B.</t>
  </si>
  <si>
    <t>Initial Construction Cost (Tribe/School Cost Only)</t>
  </si>
  <si>
    <t>Enter the Full Construction/Acquisition cost of the facility. Do not include soft costs. Do not include any supplimental funds federal sources.</t>
  </si>
  <si>
    <t>Enter any down payment or other off-setting payment provided by the tribe.</t>
  </si>
  <si>
    <t>Loan Year</t>
  </si>
  <si>
    <t>Payment</t>
  </si>
  <si>
    <t>Interest</t>
  </si>
  <si>
    <t>Remaining Loan Balance (end of year)</t>
  </si>
  <si>
    <t>End of Loan Year</t>
  </si>
  <si>
    <t>Cumulative Principal Paid</t>
  </si>
  <si>
    <t>Year 1</t>
  </si>
  <si>
    <t>Year 2</t>
  </si>
  <si>
    <t>Year 3</t>
  </si>
  <si>
    <t>Year 4</t>
  </si>
  <si>
    <t>Year 5</t>
  </si>
  <si>
    <t>Year 6</t>
  </si>
  <si>
    <t>Year 7</t>
  </si>
  <si>
    <t xml:space="preserve">Year 8 </t>
  </si>
  <si>
    <t>Year 9</t>
  </si>
  <si>
    <t xml:space="preserve">Year 10 </t>
  </si>
  <si>
    <t>Year 11</t>
  </si>
  <si>
    <t>Year 12</t>
  </si>
  <si>
    <t>Year 13</t>
  </si>
  <si>
    <t>Year 14</t>
  </si>
  <si>
    <t>Year 15</t>
  </si>
  <si>
    <t>Year 16</t>
  </si>
  <si>
    <t>Year 17</t>
  </si>
  <si>
    <t xml:space="preserve">Year 18 </t>
  </si>
  <si>
    <t xml:space="preserve">Year 19 </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</si>
  <si>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</si>
  <si>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</si>
  <si>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</si>
  <si>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</si>
  <si>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</si>
  <si>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</si>
  <si>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</si>
  <si>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</si>
  <si>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</si>
  <si>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</si>
  <si>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</si>
  <si>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</si>
  <si>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</si>
  <si>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</si>
  <si>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</si>
  <si>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</si>
  <si>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</si>
  <si>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</si>
  <si>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</si>
  <si>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</si>
  <si>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</si>
  <si>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(e) Operations &amp; Maintenance, (f) Repairs to buildings and equipment; (g) Alterations needed to meet contract requirements; (h) Other reasonable expenses (Form Updated 5/4/2020)</t>
  </si>
  <si>
    <r>
      <t xml:space="preserve">This template is for determining the (e) Operations &amp; Maintenance, (f) Repairs to buildings and equipment; (g) Alterations needed to meet contract requirements; and (h) Other reasonable expenses to be included in the 105(l) lease agreement. 
If a lease term is not a full 12 month period, then it will be prorated on the Consolidated Summary tab. Data entered should reflect actual or estimated amounts for a FULL Year.
</t>
    </r>
    <r>
      <rPr>
        <b/>
        <sz val="12"/>
        <color theme="1"/>
        <rFont val="Arial"/>
        <family val="2"/>
      </rPr>
      <t>This template is NOT protected.</t>
    </r>
    <r>
      <rPr>
        <sz val="12"/>
        <color theme="1"/>
        <rFont val="Arial"/>
        <family val="2"/>
      </rPr>
      <t xml:space="preserve"> 
The line items subordinate to (e) Operations &amp; Maintenance are identified in 25 CFR Part 900 Subpart H Section 900.70. The place holder "Items" listed under (f) through (h) are there for use as needed. 
</t>
    </r>
    <r>
      <rPr>
        <b/>
        <sz val="12"/>
        <color theme="1"/>
        <rFont val="Arial"/>
        <family val="2"/>
      </rPr>
      <t xml:space="preserve">Amount: </t>
    </r>
    <r>
      <rPr>
        <sz val="12"/>
        <color theme="1"/>
        <rFont val="Arial"/>
        <family val="2"/>
      </rPr>
      <t xml:space="preserve">Enter the amount requested for each applicable items. If an item is not needed then leave as $0.00. 
</t>
    </r>
    <r>
      <rPr>
        <b/>
        <sz val="12"/>
        <color theme="1"/>
        <rFont val="Arial"/>
        <family val="2"/>
      </rPr>
      <t xml:space="preserve">Cost Basis: </t>
    </r>
    <r>
      <rPr>
        <sz val="12"/>
        <color theme="1"/>
        <rFont val="Arial"/>
        <family val="2"/>
      </rPr>
      <t xml:space="preserve">This should indicate whether the requested amount is based on an actual (known) value or an estimated value.
</t>
    </r>
    <r>
      <rPr>
        <b/>
        <sz val="12"/>
        <color theme="1"/>
        <rFont val="Arial"/>
        <family val="2"/>
      </rPr>
      <t>Remarks:</t>
    </r>
    <r>
      <rPr>
        <sz val="12"/>
        <color theme="1"/>
        <rFont val="Arial"/>
        <family val="2"/>
      </rPr>
      <t xml:space="preserve"> At a minimum the remarks should include the source of the requested amount (ledger documentation, AE estimate, similar previous work, etc...). Additional remarks as needed.
If additional lines are needed for clarity, INSERT a row where needed. Ensure the TOTAL for each section ((e) through (h)) are capturing all items in the section.
Once the data is provided in full, the amounts in the TOTAL lines for each section ((e) through (h))  can be transferred to the Consolidated Summary tab.</t>
    </r>
  </si>
  <si>
    <t>Amount</t>
  </si>
  <si>
    <t>Cost Basis (estimated, actual, etc …)</t>
  </si>
  <si>
    <t>Remarks</t>
  </si>
  <si>
    <t>(e)</t>
  </si>
  <si>
    <t>Operation and Maintenance Expenses, to the extent not otherwise included in rent or use allowances, including, but not limited to:</t>
  </si>
  <si>
    <t>(1)</t>
  </si>
  <si>
    <t>Water &amp; Sewer</t>
  </si>
  <si>
    <t>(2)</t>
  </si>
  <si>
    <t>Utilities</t>
  </si>
  <si>
    <t>(3)</t>
  </si>
  <si>
    <t>Fuel</t>
  </si>
  <si>
    <t>(4)</t>
  </si>
  <si>
    <t>Insurance</t>
  </si>
  <si>
    <t>(5)</t>
  </si>
  <si>
    <t>Bldg. Management Supv. &amp; Custodial Services</t>
  </si>
  <si>
    <t>(6)</t>
  </si>
  <si>
    <t>Custodial &amp; Maintenance Supplies</t>
  </si>
  <si>
    <t>(7)</t>
  </si>
  <si>
    <t>Pest Control</t>
  </si>
  <si>
    <t>(8)</t>
  </si>
  <si>
    <t>Site Maintenance (Including Snow Removal)</t>
  </si>
  <si>
    <t>(9)</t>
  </si>
  <si>
    <t>Trash &amp; Waste Removal &amp; Disposal</t>
  </si>
  <si>
    <t>(10)</t>
  </si>
  <si>
    <t>Fire Protection</t>
  </si>
  <si>
    <t>(11)</t>
  </si>
  <si>
    <t>Monitoring &amp; Preventive Maintenance of Building &amp; Equipment</t>
  </si>
  <si>
    <t>(i)</t>
  </si>
  <si>
    <t>Heating/Ventilation/Air Conditioning</t>
  </si>
  <si>
    <t>(ii)</t>
  </si>
  <si>
    <t>Plumbing</t>
  </si>
  <si>
    <t>(iii)</t>
  </si>
  <si>
    <t>Electrical</t>
  </si>
  <si>
    <t>(iv)</t>
  </si>
  <si>
    <t>Elevators</t>
  </si>
  <si>
    <t xml:space="preserve">(v) </t>
  </si>
  <si>
    <t>Boilers</t>
  </si>
  <si>
    <t>(vi)</t>
  </si>
  <si>
    <t>Fire Safety System</t>
  </si>
  <si>
    <t>(vii)</t>
  </si>
  <si>
    <t>Security System</t>
  </si>
  <si>
    <t>(viii)</t>
  </si>
  <si>
    <t>Roof, Foundation, walls, Floors</t>
  </si>
  <si>
    <t>(12)</t>
  </si>
  <si>
    <t>Unscheduled Maintenance</t>
  </si>
  <si>
    <t>(13)</t>
  </si>
  <si>
    <t>Scheduled Maintenance (Floor Coverings, Lighting Fixtures, Repainting)</t>
  </si>
  <si>
    <t>(14)</t>
  </si>
  <si>
    <t>Security Services</t>
  </si>
  <si>
    <t>(15)</t>
  </si>
  <si>
    <t>Management Fees</t>
  </si>
  <si>
    <t>(16).1</t>
  </si>
  <si>
    <t>Other Reasonable and Necessary O&amp;M Costs-Item 1</t>
  </si>
  <si>
    <t>(16).2</t>
  </si>
  <si>
    <t>Other Reasonable and Necessary O&amp;M Costs-Item 2</t>
  </si>
  <si>
    <t>(16).3</t>
  </si>
  <si>
    <t>Other Reasonable and Necessary O&amp;M Costs-Item 3</t>
  </si>
  <si>
    <t>(16).4</t>
  </si>
  <si>
    <t>Other Reasonable and Necessary O&amp;M Costs-Item 4</t>
  </si>
  <si>
    <t>(16).5</t>
  </si>
  <si>
    <t>Other Reasonable and Necessary O&amp;M Costs-Item 5</t>
  </si>
  <si>
    <t>Total (e) Operation and Maintenance Expenses</t>
  </si>
  <si>
    <t>(f)</t>
  </si>
  <si>
    <t>Repairs to Building and Equipment</t>
  </si>
  <si>
    <t>Item 1</t>
  </si>
  <si>
    <t>Item 2</t>
  </si>
  <si>
    <t>Item 3</t>
  </si>
  <si>
    <t>Item 4</t>
  </si>
  <si>
    <t>Item 5</t>
  </si>
  <si>
    <t>Total (f) Repairs to Building and Equipment</t>
  </si>
  <si>
    <t>(g)</t>
  </si>
  <si>
    <t>Alterations needed to meet contract requirements</t>
  </si>
  <si>
    <t>Total (g) Alterations needed to meet contract requirements</t>
  </si>
  <si>
    <t>(h)</t>
  </si>
  <si>
    <t xml:space="preserve">Other Reasonable Expense </t>
  </si>
  <si>
    <t xml:space="preserve">Total (h) Other Reasonable Expense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</si>
</sst>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8" formatCode="&quot;$&quot;#,##0.00_);[Red]\(&quot;$&quot;#,##0.00\)"/>
    <numFmt numFmtId="44" formatCode="_(&quot;$&quot;* #,##0.00_);_(&quot;$&quot;* \(#,##0.00\);_(&quot;$&quot;* &quot;-&quot;??_);_(@_)"/>
    <numFmt numFmtId="164" formatCode="&quot;$&quot;#,##0.00"/>
    <numFmt numFmtId="165" formatCode="0.000%"/>
    <numFmt numFmtId="166" formatCode="0.0%"/>
  </numFmts>
  <fonts count="8"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color theme="1"/>
      <name val="Arial"/>
      <family val="2"/>
    </font>
    <font>
      <u/>
      <sz val="12"/>
      <color theme="1"/>
      <name val="Arial"/>
      <family val="2"/>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00B050"/>
        <bgColor indexed="64"/>
      </patternFill>
    </fill>
    <fill>
      <patternFill patternType="solid">
        <fgColor theme="4"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5" fillId="0" borderId="0" applyFont="0" applyFill="0" applyBorder="0" applyAlignment="0" applyProtection="0"/>
    <xf numFmtId="44" fontId="5" fillId="0" borderId="0" applyFont="0" applyFill="0" applyBorder="0" applyAlignment="0" applyProtection="0"/>
  </cellStyleXfs>
  <cellXfs count="305">
    <xf numFmtId="0" fontId="0" fillId="0" borderId="0" xfId="0"/>
    <xf numFmtId="0" fontId="6" fillId="2" borderId="1" xfId="0" applyFont="1" applyFill="1" applyBorder="1"/>
    <xf numFmtId="0" fontId="4" fillId="2" borderId="1" xfId="0" applyFont="1" applyFill="1" applyBorder="1"/>
    <xf numFmtId="0" fontId="4" fillId="0" borderId="0" xfId="0" applyFont="1"/>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right" wrapText="1"/>
    </xf>
    <xf numFmtId="0" fontId="6" fillId="0" borderId="1" xfId="0" applyFont="1" applyBorder="1" applyAlignment="1">
      <alignment horizontal="right"/>
    </xf>
    <xf numFmtId="0" fontId="6" fillId="2" borderId="1" xfId="0" applyFont="1" applyFill="1" applyBorder="1" applyAlignment="1">
      <alignment horizontal="center"/>
    </xf>
    <xf numFmtId="0" fontId="6" fillId="0" borderId="0" xfId="0" applyFont="1"/>
    <xf numFmtId="0" fontId="4" fillId="0" borderId="1" xfId="0" applyFont="1" applyBorder="1"/>
    <xf numFmtId="0" fontId="6" fillId="0" borderId="12" xfId="0" applyFont="1" applyBorder="1" applyAlignment="1">
      <alignment horizontal="center" wrapText="1"/>
    </xf>
    <xf numFmtId="0" fontId="6" fillId="0" borderId="13" xfId="0" applyFont="1" applyBorder="1" applyAlignment="1">
      <alignment horizontal="center"/>
    </xf>
    <xf numFmtId="0" fontId="6" fillId="0" borderId="13" xfId="0" applyFont="1" applyBorder="1" applyAlignment="1">
      <alignment wrapText="1"/>
    </xf>
    <xf numFmtId="0" fontId="6" fillId="0" borderId="18" xfId="0" applyFont="1" applyBorder="1" applyAlignment="1">
      <alignment horizontal="center" wrapText="1"/>
    </xf>
    <xf numFmtId="0" fontId="6" fillId="2" borderId="3" xfId="0" applyFont="1" applyFill="1" applyBorder="1"/>
    <xf numFmtId="0" fontId="6" fillId="0" borderId="21" xfId="0" applyFont="1" applyFill="1" applyBorder="1" applyAlignment="1">
      <alignment horizontal="center" wrapText="1"/>
    </xf>
    <xf numFmtId="0" fontId="6" fillId="0" borderId="12" xfId="0" applyFont="1" applyFill="1" applyBorder="1"/>
    <xf numFmtId="0" fontId="6" fillId="0" borderId="13" xfId="0" applyFont="1" applyFill="1" applyBorder="1"/>
    <xf numFmtId="0" fontId="6" fillId="0" borderId="18" xfId="0" applyFont="1" applyFill="1" applyBorder="1"/>
    <xf numFmtId="0" fontId="4" fillId="0" borderId="0" xfId="0" applyFont="1" applyFill="1"/>
    <xf numFmtId="0" fontId="4" fillId="2" borderId="0" xfId="0" applyFont="1" applyFill="1"/>
    <xf numFmtId="0" fontId="4" fillId="0" borderId="1" xfId="0" applyFont="1" applyBorder="1" applyAlignment="1">
      <alignment horizontal="center"/>
    </xf>
    <xf numFmtId="0" fontId="6" fillId="0" borderId="16" xfId="0" applyFont="1" applyFill="1" applyBorder="1" applyAlignment="1">
      <alignment horizontal="center"/>
    </xf>
    <xf numFmtId="0" fontId="6" fillId="0" borderId="1" xfId="0" applyFont="1" applyFill="1" applyBorder="1" applyAlignment="1">
      <alignment wrapText="1"/>
    </xf>
    <xf numFmtId="0" fontId="4" fillId="0" borderId="1" xfId="0" applyFont="1" applyFill="1" applyBorder="1"/>
    <xf numFmtId="0" fontId="6" fillId="0" borderId="1" xfId="0" applyFont="1" applyFill="1" applyBorder="1"/>
    <xf numFmtId="0" fontId="6" fillId="0" borderId="4" xfId="0" applyFont="1" applyFill="1" applyBorder="1" applyAlignment="1">
      <alignment wrapText="1"/>
    </xf>
    <xf numFmtId="0" fontId="6" fillId="0" borderId="4" xfId="0" applyFont="1" applyBorder="1"/>
    <xf numFmtId="0" fontId="6" fillId="0" borderId="30" xfId="0" applyFont="1" applyBorder="1"/>
    <xf numFmtId="0" fontId="6" fillId="0" borderId="31" xfId="0" applyFont="1" applyBorder="1"/>
    <xf numFmtId="0" fontId="6" fillId="2" borderId="31" xfId="0" applyFont="1" applyFill="1" applyBorder="1"/>
    <xf numFmtId="164" fontId="6" fillId="2" borderId="31" xfId="0" applyNumberFormat="1" applyFont="1" applyFill="1" applyBorder="1"/>
    <xf numFmtId="1" fontId="6" fillId="2" borderId="31" xfId="0" applyNumberFormat="1" applyFont="1" applyFill="1" applyBorder="1"/>
    <xf numFmtId="164" fontId="6" fillId="0" borderId="31" xfId="0" applyNumberFormat="1" applyFont="1" applyBorder="1"/>
    <xf numFmtId="0" fontId="6" fillId="0" borderId="32" xfId="0" applyFont="1" applyBorder="1"/>
    <xf numFmtId="0" fontId="6" fillId="0" borderId="10" xfId="0" applyFont="1" applyFill="1" applyBorder="1" applyAlignment="1">
      <alignment wrapText="1"/>
    </xf>
    <xf numFmtId="0" fontId="6" fillId="0" borderId="30" xfId="0" applyFont="1" applyFill="1" applyBorder="1" applyAlignment="1">
      <alignment wrapText="1"/>
    </xf>
    <xf numFmtId="0" fontId="6" fillId="0" borderId="31" xfId="0" applyFont="1" applyFill="1" applyBorder="1" applyAlignment="1">
      <alignment wrapText="1"/>
    </xf>
    <xf numFmtId="0" fontId="6" fillId="0" borderId="31" xfId="0" applyFont="1" applyFill="1" applyBorder="1" applyAlignment="1">
      <alignment horizontal="center" wrapText="1"/>
    </xf>
    <xf numFmtId="0" fontId="6" fillId="0" borderId="32" xfId="0" applyFont="1" applyFill="1" applyBorder="1" applyAlignment="1">
      <alignment wrapText="1"/>
    </xf>
    <xf numFmtId="0" fontId="4" fillId="6" borderId="1" xfId="0" applyFont="1" applyFill="1" applyBorder="1"/>
    <xf numFmtId="164" fontId="6" fillId="4" borderId="31" xfId="0" applyNumberFormat="1" applyFont="1" applyFill="1" applyBorder="1"/>
    <xf numFmtId="0" fontId="6" fillId="4" borderId="13" xfId="0" applyFont="1" applyFill="1" applyBorder="1" applyAlignment="1">
      <alignment horizontal="center"/>
    </xf>
    <xf numFmtId="0" fontId="3" fillId="2" borderId="1" xfId="0" applyFont="1" applyFill="1" applyBorder="1"/>
    <xf numFmtId="0" fontId="3" fillId="0" borderId="1" xfId="0" applyFont="1" applyBorder="1"/>
    <xf numFmtId="0" fontId="6" fillId="0" borderId="1" xfId="0" applyFont="1" applyFill="1" applyBorder="1" applyAlignment="1"/>
    <xf numFmtId="0" fontId="3" fillId="0" borderId="1" xfId="0" applyFont="1" applyFill="1" applyBorder="1"/>
    <xf numFmtId="0" fontId="3" fillId="0" borderId="1" xfId="0" applyFont="1" applyBorder="1"/>
    <xf numFmtId="0" fontId="6" fillId="0" borderId="1" xfId="0" applyFont="1" applyBorder="1" applyAlignment="1">
      <alignment horizontal="center" wrapText="1"/>
    </xf>
    <xf numFmtId="0" fontId="6" fillId="2" borderId="1" xfId="0" applyFont="1" applyFill="1" applyBorder="1" applyAlignment="1">
      <alignment horizontal="left" wrapText="1"/>
    </xf>
    <xf numFmtId="0" fontId="6" fillId="4" borderId="1" xfId="0" applyFont="1" applyFill="1" applyBorder="1" applyAlignment="1">
      <alignment horizontal="center"/>
    </xf>
    <xf numFmtId="0" fontId="6" fillId="7" borderId="1" xfId="0" applyFont="1" applyFill="1" applyBorder="1" applyAlignment="1">
      <alignment horizontal="center"/>
    </xf>
    <xf numFmtId="8" fontId="6" fillId="0" borderId="1" xfId="0" applyNumberFormat="1" applyFont="1" applyBorder="1" applyAlignment="1">
      <alignment horizontal="center"/>
    </xf>
    <xf numFmtId="0" fontId="6" fillId="2" borderId="1" xfId="0" applyFont="1" applyFill="1" applyBorder="1" applyAlignment="1"/>
    <xf numFmtId="164" fontId="6" fillId="0" borderId="1" xfId="0" applyNumberFormat="1" applyFont="1" applyBorder="1" applyAlignment="1">
      <alignment horizontal="left"/>
    </xf>
    <xf numFmtId="164" fontId="6" fillId="0" borderId="1" xfId="0" applyNumberFormat="1" applyFont="1" applyBorder="1" applyAlignment="1">
      <alignment horizontal="right"/>
    </xf>
    <xf numFmtId="10" fontId="1" fillId="0" borderId="1" xfId="0" applyNumberFormat="1" applyFont="1" applyFill="1" applyBorder="1" applyAlignment="1"/>
    <xf numFmtId="0" fontId="1" fillId="0" borderId="1" xfId="0" applyFont="1" applyFill="1" applyBorder="1" applyAlignment="1"/>
    <xf numFmtId="164" fontId="6" fillId="4" borderId="1" xfId="0" applyNumberFormat="1" applyFont="1" applyFill="1" applyBorder="1" applyAlignment="1">
      <alignment horizontal="right"/>
    </xf>
    <xf numFmtId="0" fontId="1" fillId="0" borderId="1" xfId="0" applyFont="1" applyBorder="1"/>
    <xf numFmtId="0" fontId="6" fillId="2" borderId="1" xfId="0" applyFont="1" applyFill="1" applyBorder="1" applyAlignment="1" applyProtection="1">
      <alignment wrapText="1"/>
      <protection locked="0"/>
    </xf>
    <xf numFmtId="0" fontId="6" fillId="0" borderId="1" xfId="0" applyFont="1" applyBorder="1" applyAlignment="1" applyProtection="1">
      <alignment wrapText="1"/>
      <protection locked="0"/>
    </xf>
    <xf numFmtId="0" fontId="2" fillId="0" borderId="1" xfId="0" applyFont="1" applyBorder="1" applyProtection="1">
      <protection locked="0"/>
    </xf>
    <xf numFmtId="0" fontId="6" fillId="2" borderId="1" xfId="0" applyFont="1" applyFill="1" applyBorder="1" applyProtection="1">
      <protection locked="0"/>
    </xf>
    <xf numFmtId="0" fontId="6" fillId="0" borderId="1" xfId="0" applyFont="1" applyBorder="1" applyProtection="1">
      <protection locked="0"/>
    </xf>
    <xf numFmtId="0" fontId="2" fillId="2" borderId="1" xfId="0" applyFont="1" applyFill="1" applyBorder="1" applyProtection="1">
      <protection locked="0"/>
    </xf>
    <xf numFmtId="0" fontId="1" fillId="0" borderId="1" xfId="0" applyFont="1" applyBorder="1" applyProtection="1">
      <protection locked="0"/>
    </xf>
    <xf numFmtId="49" fontId="6" fillId="0" borderId="1" xfId="0" applyNumberFormat="1" applyFont="1" applyBorder="1" applyAlignment="1" applyProtection="1">
      <alignment horizontal="left"/>
      <protection locked="0"/>
    </xf>
    <xf numFmtId="164" fontId="6" fillId="2" borderId="1" xfId="0" applyNumberFormat="1" applyFont="1" applyFill="1" applyBorder="1" applyProtection="1">
      <protection locked="0"/>
    </xf>
    <xf numFmtId="0" fontId="6" fillId="2" borderId="1" xfId="0" applyFont="1" applyFill="1" applyBorder="1" applyAlignment="1" applyProtection="1">
      <alignment horizontal="center"/>
      <protection locked="0"/>
    </xf>
    <xf numFmtId="10" fontId="1" fillId="0" borderId="2" xfId="0" applyNumberFormat="1" applyFont="1" applyFill="1" applyBorder="1" applyAlignment="1" applyProtection="1"/>
    <xf numFmtId="49" fontId="6" fillId="2" borderId="1" xfId="0" applyNumberFormat="1" applyFont="1" applyFill="1" applyBorder="1" applyProtection="1"/>
    <xf numFmtId="0" fontId="6" fillId="2" borderId="1" xfId="0" applyFont="1" applyFill="1" applyBorder="1" applyProtection="1"/>
    <xf numFmtId="164" fontId="6" fillId="0" borderId="1" xfId="0" applyNumberFormat="1" applyFont="1" applyBorder="1" applyAlignment="1" applyProtection="1">
      <alignment horizontal="center"/>
    </xf>
    <xf numFmtId="0" fontId="6" fillId="0" borderId="1" xfId="0" applyFont="1" applyBorder="1" applyAlignment="1" applyProtection="1">
      <alignment horizontal="center" wrapText="1"/>
    </xf>
    <xf numFmtId="0" fontId="6" fillId="0" borderId="1" xfId="0" applyFont="1" applyBorder="1" applyAlignment="1" applyProtection="1">
      <alignment horizontal="center"/>
    </xf>
    <xf numFmtId="0" fontId="6" fillId="0" borderId="1" xfId="0" applyFont="1" applyBorder="1" applyProtection="1"/>
    <xf numFmtId="0" fontId="6" fillId="0" borderId="1" xfId="0" applyFont="1" applyBorder="1" applyAlignment="1" applyProtection="1">
      <alignment wrapText="1"/>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horizontal="center"/>
    </xf>
    <xf numFmtId="0" fontId="6" fillId="8" borderId="1" xfId="0" applyFont="1" applyFill="1" applyBorder="1" applyProtection="1">
      <protection locked="0"/>
    </xf>
    <xf numFmtId="0" fontId="2" fillId="8" borderId="1" xfId="0" applyFont="1" applyFill="1" applyBorder="1" applyProtection="1">
      <protection locked="0"/>
    </xf>
    <xf numFmtId="0" fontId="6" fillId="0" borderId="1" xfId="0" applyFont="1" applyBorder="1" applyAlignment="1" applyProtection="1">
      <alignment horizontal="right"/>
    </xf>
    <xf numFmtId="0" fontId="6" fillId="2" borderId="1" xfId="0" applyFont="1" applyFill="1" applyBorder="1" applyAlignment="1" applyProtection="1">
      <alignment horizontal="center"/>
    </xf>
    <xf numFmtId="164" fontId="6" fillId="4" borderId="1" xfId="0" applyNumberFormat="1" applyFont="1" applyFill="1" applyBorder="1" applyProtection="1"/>
    <xf numFmtId="49" fontId="6" fillId="2" borderId="1"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6" fillId="2" borderId="1" xfId="0" applyFont="1" applyFill="1" applyBorder="1" applyAlignment="1">
      <alignment horizontal="left"/>
    </xf>
    <xf numFmtId="49" fontId="1" fillId="0" borderId="1" xfId="0" applyNumberFormat="1" applyFont="1" applyBorder="1" applyAlignment="1" applyProtection="1">
      <alignment horizontal="center"/>
      <protection locked="0"/>
    </xf>
    <xf numFmtId="0" fontId="1" fillId="3" borderId="1" xfId="0" applyFont="1" applyFill="1" applyBorder="1" applyProtection="1">
      <protection locked="0"/>
    </xf>
    <xf numFmtId="0" fontId="1" fillId="2" borderId="1" xfId="0" applyFont="1" applyFill="1" applyBorder="1"/>
    <xf numFmtId="10" fontId="1" fillId="2" borderId="1" xfId="0" applyNumberFormat="1" applyFont="1" applyFill="1" applyBorder="1" applyAlignment="1"/>
    <xf numFmtId="0" fontId="1" fillId="2" borderId="1" xfId="0" applyFont="1" applyFill="1" applyBorder="1" applyAlignment="1"/>
    <xf numFmtId="164" fontId="1" fillId="3" borderId="1" xfId="0" applyNumberFormat="1" applyFont="1" applyFill="1" applyBorder="1" applyAlignment="1" applyProtection="1">
      <alignment horizontal="right"/>
      <protection locked="0"/>
    </xf>
    <xf numFmtId="164" fontId="1" fillId="0" borderId="1" xfId="0" applyNumberFormat="1" applyFont="1" applyBorder="1" applyAlignment="1">
      <alignment horizontal="right"/>
    </xf>
    <xf numFmtId="164" fontId="1" fillId="0" borderId="1" xfId="0" applyNumberFormat="1" applyFont="1" applyBorder="1" applyAlignment="1">
      <alignment horizontal="left" wrapText="1"/>
    </xf>
    <xf numFmtId="8" fontId="1" fillId="3" borderId="1" xfId="0" applyNumberFormat="1" applyFont="1" applyFill="1" applyBorder="1" applyAlignment="1" applyProtection="1">
      <alignment horizontal="right"/>
      <protection locked="0"/>
    </xf>
    <xf numFmtId="8" fontId="1" fillId="0" borderId="1" xfId="0" applyNumberFormat="1" applyFont="1" applyBorder="1" applyAlignment="1">
      <alignment horizontal="right"/>
    </xf>
    <xf numFmtId="8" fontId="1" fillId="0" borderId="1" xfId="0" applyNumberFormat="1" applyFont="1" applyBorder="1" applyAlignment="1">
      <alignment horizontal="left"/>
    </xf>
    <xf numFmtId="10" fontId="1" fillId="0" borderId="1" xfId="0" applyNumberFormat="1" applyFont="1" applyBorder="1"/>
    <xf numFmtId="0" fontId="1" fillId="2" borderId="1" xfId="0" applyFont="1" applyFill="1" applyBorder="1" applyAlignment="1">
      <alignment horizontal="center"/>
    </xf>
    <xf numFmtId="0" fontId="1" fillId="2" borderId="0" xfId="0" applyFont="1" applyFill="1"/>
    <xf numFmtId="0" fontId="1" fillId="2" borderId="1" xfId="0" applyFont="1" applyFill="1" applyBorder="1" applyAlignment="1">
      <alignment wrapText="1"/>
    </xf>
    <xf numFmtId="164" fontId="1" fillId="3" borderId="1" xfId="2" applyNumberFormat="1" applyFont="1" applyFill="1" applyBorder="1" applyAlignment="1" applyProtection="1">
      <alignment wrapText="1"/>
      <protection locked="0"/>
    </xf>
    <xf numFmtId="166" fontId="1" fillId="0" borderId="1" xfId="0" applyNumberFormat="1" applyFont="1" applyFill="1" applyBorder="1" applyAlignment="1" applyProtection="1">
      <alignment horizontal="right"/>
    </xf>
    <xf numFmtId="1" fontId="1" fillId="3" borderId="1" xfId="0" applyNumberFormat="1" applyFont="1" applyFill="1" applyBorder="1" applyProtection="1">
      <protection locked="0"/>
    </xf>
    <xf numFmtId="0" fontId="1" fillId="2" borderId="10" xfId="0" applyFont="1" applyFill="1" applyBorder="1"/>
    <xf numFmtId="0" fontId="1" fillId="2" borderId="20" xfId="0" applyFont="1" applyFill="1" applyBorder="1" applyAlignment="1">
      <alignment horizontal="center"/>
    </xf>
    <xf numFmtId="0" fontId="1" fillId="2" borderId="2" xfId="0" applyFont="1" applyFill="1" applyBorder="1"/>
    <xf numFmtId="0" fontId="1" fillId="0" borderId="14" xfId="0" applyFont="1" applyFill="1" applyBorder="1" applyAlignment="1">
      <alignment horizontal="center"/>
    </xf>
    <xf numFmtId="0" fontId="1" fillId="0" borderId="1" xfId="0" applyFont="1" applyFill="1" applyBorder="1" applyAlignment="1">
      <alignment horizontal="center"/>
    </xf>
    <xf numFmtId="164" fontId="1" fillId="4" borderId="1" xfId="0" applyNumberFormat="1" applyFont="1" applyFill="1" applyBorder="1" applyAlignment="1">
      <alignment horizontal="center"/>
    </xf>
    <xf numFmtId="164" fontId="1" fillId="0" borderId="1" xfId="0" applyNumberFormat="1" applyFont="1" applyFill="1" applyBorder="1" applyAlignment="1">
      <alignment horizontal="center"/>
    </xf>
    <xf numFmtId="164" fontId="1" fillId="0" borderId="9" xfId="0" applyNumberFormat="1" applyFont="1" applyFill="1" applyBorder="1"/>
    <xf numFmtId="44" fontId="1" fillId="2" borderId="3" xfId="0" applyNumberFormat="1" applyFont="1" applyFill="1" applyBorder="1"/>
    <xf numFmtId="165" fontId="1" fillId="0" borderId="22" xfId="0" applyNumberFormat="1" applyFont="1" applyFill="1" applyBorder="1" applyAlignment="1">
      <alignment horizontal="center" vertical="center" wrapText="1"/>
    </xf>
    <xf numFmtId="0" fontId="1" fillId="2" borderId="3" xfId="0" applyFont="1" applyFill="1" applyBorder="1"/>
    <xf numFmtId="0" fontId="1" fillId="0" borderId="2" xfId="0" applyFont="1" applyFill="1" applyBorder="1" applyAlignment="1">
      <alignment horizontal="center"/>
    </xf>
    <xf numFmtId="165" fontId="1" fillId="0" borderId="14" xfId="0" applyNumberFormat="1" applyFont="1" applyBorder="1" applyAlignment="1">
      <alignment vertical="center" wrapText="1"/>
    </xf>
    <xf numFmtId="165" fontId="1" fillId="0" borderId="1" xfId="0" applyNumberFormat="1" applyFont="1" applyBorder="1" applyAlignment="1">
      <alignment vertical="center" wrapText="1"/>
    </xf>
    <xf numFmtId="165" fontId="1" fillId="0" borderId="9" xfId="0" applyNumberFormat="1" applyFont="1" applyBorder="1" applyAlignment="1">
      <alignment vertical="center" wrapText="1"/>
    </xf>
    <xf numFmtId="165" fontId="1" fillId="0" borderId="14" xfId="1" applyNumberFormat="1" applyFont="1" applyFill="1" applyBorder="1" applyAlignment="1">
      <alignment vertical="center" wrapText="1"/>
    </xf>
    <xf numFmtId="165" fontId="1" fillId="0" borderId="1" xfId="1" applyNumberFormat="1" applyFont="1" applyFill="1" applyBorder="1" applyAlignment="1">
      <alignment vertical="center" wrapText="1"/>
    </xf>
    <xf numFmtId="165" fontId="1" fillId="0" borderId="9" xfId="1" applyNumberFormat="1" applyFont="1" applyFill="1" applyBorder="1" applyAlignment="1">
      <alignment vertical="center" wrapText="1"/>
    </xf>
    <xf numFmtId="164" fontId="1" fillId="0" borderId="1" xfId="0" applyNumberFormat="1" applyFont="1" applyBorder="1" applyAlignment="1">
      <alignment horizontal="center"/>
    </xf>
    <xf numFmtId="164" fontId="1" fillId="0" borderId="9" xfId="0" applyNumberFormat="1" applyFont="1" applyBorder="1"/>
    <xf numFmtId="0" fontId="1" fillId="0" borderId="15" xfId="0" applyFont="1" applyFill="1" applyBorder="1" applyAlignment="1">
      <alignment horizontal="center"/>
    </xf>
    <xf numFmtId="0" fontId="1" fillId="0" borderId="8" xfId="0" applyFont="1" applyFill="1" applyBorder="1" applyAlignment="1">
      <alignment horizontal="center"/>
    </xf>
    <xf numFmtId="164" fontId="1" fillId="4" borderId="8" xfId="0" applyNumberFormat="1" applyFont="1" applyFill="1" applyBorder="1" applyAlignment="1">
      <alignment horizontal="center"/>
    </xf>
    <xf numFmtId="164" fontId="1" fillId="0" borderId="8" xfId="0" applyNumberFormat="1" applyFont="1" applyBorder="1" applyAlignment="1">
      <alignment horizontal="center"/>
    </xf>
    <xf numFmtId="164" fontId="1" fillId="0" borderId="19" xfId="0" applyNumberFormat="1" applyFont="1" applyBorder="1"/>
    <xf numFmtId="165" fontId="1" fillId="0" borderId="23" xfId="0" applyNumberFormat="1" applyFont="1" applyFill="1" applyBorder="1" applyAlignment="1">
      <alignment horizontal="center" vertical="center" wrapText="1"/>
    </xf>
    <xf numFmtId="0" fontId="1" fillId="0" borderId="17" xfId="0" applyFont="1" applyFill="1" applyBorder="1" applyAlignment="1">
      <alignment horizontal="center"/>
    </xf>
    <xf numFmtId="165" fontId="1" fillId="0" borderId="15" xfId="1" applyNumberFormat="1" applyFont="1" applyBorder="1" applyAlignment="1">
      <alignment vertical="center" wrapText="1"/>
    </xf>
    <xf numFmtId="165" fontId="1" fillId="0" borderId="8" xfId="1" applyNumberFormat="1" applyFont="1" applyBorder="1" applyAlignment="1">
      <alignment vertical="center" wrapText="1"/>
    </xf>
    <xf numFmtId="165" fontId="1" fillId="0" borderId="19" xfId="1" applyNumberFormat="1" applyFont="1" applyBorder="1" applyAlignment="1">
      <alignment vertical="center" wrapText="1"/>
    </xf>
    <xf numFmtId="0" fontId="1" fillId="0" borderId="0" xfId="0" applyFont="1"/>
    <xf numFmtId="0" fontId="1" fillId="0" borderId="0" xfId="0" applyFont="1" applyFill="1"/>
    <xf numFmtId="0" fontId="1" fillId="0" borderId="11" xfId="0" applyFont="1" applyBorder="1"/>
    <xf numFmtId="0" fontId="1" fillId="0" borderId="11" xfId="0" applyFont="1" applyBorder="1" applyAlignment="1">
      <alignment horizontal="center"/>
    </xf>
    <xf numFmtId="1" fontId="1" fillId="3" borderId="1" xfId="0" applyNumberFormat="1" applyFont="1" applyFill="1" applyBorder="1" applyAlignment="1" applyProtection="1">
      <protection locked="0"/>
    </xf>
    <xf numFmtId="7" fontId="1" fillId="3" borderId="1" xfId="0" applyNumberFormat="1" applyFont="1" applyFill="1" applyBorder="1" applyAlignment="1" applyProtection="1">
      <alignment horizontal="right"/>
      <protection locked="0"/>
    </xf>
    <xf numFmtId="7" fontId="1" fillId="0" borderId="1" xfId="0" applyNumberFormat="1" applyFont="1" applyFill="1" applyBorder="1" applyAlignment="1" applyProtection="1">
      <alignment horizontal="right"/>
    </xf>
    <xf numFmtId="164" fontId="1" fillId="3" borderId="1" xfId="0" applyNumberFormat="1" applyFont="1" applyFill="1" applyBorder="1" applyAlignment="1">
      <alignment horizontal="center"/>
    </xf>
    <xf numFmtId="44" fontId="1" fillId="2" borderId="1" xfId="0" applyNumberFormat="1" applyFont="1" applyFill="1" applyBorder="1"/>
    <xf numFmtId="165" fontId="1" fillId="0" borderId="1" xfId="0" applyNumberFormat="1" applyFont="1" applyFill="1" applyBorder="1" applyAlignment="1">
      <alignment horizontal="center" vertical="center" wrapText="1"/>
    </xf>
    <xf numFmtId="165" fontId="1" fillId="0" borderId="1" xfId="1" applyNumberFormat="1" applyFont="1" applyBorder="1" applyAlignment="1">
      <alignment vertical="center" wrapText="1"/>
    </xf>
    <xf numFmtId="0" fontId="1" fillId="0" borderId="1" xfId="0" applyFont="1" applyFill="1" applyBorder="1"/>
    <xf numFmtId="0" fontId="1" fillId="0" borderId="4" xfId="0" applyFont="1" applyBorder="1"/>
    <xf numFmtId="0" fontId="1" fillId="2" borderId="14" xfId="0" applyFont="1" applyFill="1" applyBorder="1"/>
    <xf numFmtId="10" fontId="1" fillId="2" borderId="1" xfId="0" applyNumberFormat="1" applyFont="1" applyFill="1" applyBorder="1" applyAlignment="1">
      <alignment wrapText="1"/>
    </xf>
    <xf numFmtId="0" fontId="1" fillId="2" borderId="9" xfId="0" applyFont="1" applyFill="1" applyBorder="1"/>
    <xf numFmtId="0" fontId="1" fillId="0" borderId="4" xfId="0" applyFont="1" applyFill="1" applyBorder="1"/>
    <xf numFmtId="0" fontId="1" fillId="2" borderId="29" xfId="0" applyFont="1" applyFill="1" applyBorder="1"/>
    <xf numFmtId="0" fontId="1" fillId="2" borderId="10" xfId="0" applyFont="1" applyFill="1" applyBorder="1" applyAlignment="1">
      <alignment wrapText="1"/>
    </xf>
    <xf numFmtId="10" fontId="1" fillId="2" borderId="10" xfId="0" applyNumberFormat="1" applyFont="1" applyFill="1" applyBorder="1" applyAlignment="1">
      <alignment wrapText="1"/>
    </xf>
    <xf numFmtId="0" fontId="1" fillId="2" borderId="20" xfId="0" applyFont="1" applyFill="1" applyBorder="1"/>
    <xf numFmtId="0" fontId="1" fillId="6" borderId="33" xfId="0" applyFont="1" applyFill="1" applyBorder="1"/>
    <xf numFmtId="0" fontId="1" fillId="6" borderId="11" xfId="0" applyFont="1" applyFill="1" applyBorder="1"/>
    <xf numFmtId="1" fontId="1" fillId="6" borderId="11" xfId="0" applyNumberFormat="1" applyFont="1" applyFill="1" applyBorder="1"/>
    <xf numFmtId="164" fontId="1" fillId="6" borderId="11" xfId="0" applyNumberFormat="1" applyFont="1" applyFill="1" applyBorder="1"/>
    <xf numFmtId="164" fontId="1" fillId="6" borderId="11" xfId="0" applyNumberFormat="1" applyFont="1" applyFill="1" applyBorder="1" applyAlignment="1">
      <alignment horizontal="right"/>
    </xf>
    <xf numFmtId="164" fontId="1" fillId="6" borderId="11" xfId="0" applyNumberFormat="1" applyFont="1" applyFill="1" applyBorder="1" applyAlignment="1">
      <alignment horizontal="center" wrapText="1"/>
    </xf>
    <xf numFmtId="0" fontId="1" fillId="6" borderId="34" xfId="0" applyFont="1" applyFill="1" applyBorder="1" applyAlignment="1">
      <alignment wrapText="1"/>
    </xf>
    <xf numFmtId="0" fontId="1" fillId="6" borderId="4" xfId="0" applyFont="1" applyFill="1" applyBorder="1"/>
    <xf numFmtId="0" fontId="1" fillId="0" borderId="14" xfId="0" applyFont="1" applyFill="1" applyBorder="1"/>
    <xf numFmtId="1" fontId="1" fillId="0" borderId="1" xfId="0" applyNumberFormat="1" applyFont="1" applyFill="1" applyBorder="1"/>
    <xf numFmtId="164" fontId="1" fillId="3" borderId="1" xfId="0" applyNumberFormat="1" applyFont="1" applyFill="1" applyBorder="1" applyProtection="1">
      <protection locked="0"/>
    </xf>
    <xf numFmtId="164" fontId="1" fillId="0" borderId="1" xfId="0" applyNumberFormat="1" applyFont="1" applyFill="1" applyBorder="1" applyAlignment="1">
      <alignment horizontal="right"/>
    </xf>
    <xf numFmtId="164" fontId="1" fillId="3" borderId="1" xfId="0" applyNumberFormat="1" applyFont="1" applyFill="1" applyBorder="1" applyAlignment="1" applyProtection="1">
      <alignment horizontal="center" wrapText="1"/>
      <protection locked="0"/>
    </xf>
    <xf numFmtId="164" fontId="1" fillId="0" borderId="1" xfId="0" applyNumberFormat="1" applyFont="1" applyFill="1" applyBorder="1"/>
    <xf numFmtId="0" fontId="1" fillId="3" borderId="9" xfId="0" applyFont="1" applyFill="1" applyBorder="1" applyAlignment="1" applyProtection="1">
      <alignment wrapText="1"/>
      <protection locked="0"/>
    </xf>
    <xf numFmtId="0" fontId="1" fillId="0" borderId="29" xfId="0" applyFont="1" applyFill="1" applyBorder="1"/>
    <xf numFmtId="0" fontId="1" fillId="3" borderId="10" xfId="0" applyFont="1" applyFill="1" applyBorder="1" applyProtection="1">
      <protection locked="0"/>
    </xf>
    <xf numFmtId="164" fontId="1" fillId="3" borderId="10" xfId="0" applyNumberFormat="1" applyFont="1" applyFill="1" applyBorder="1" applyProtection="1">
      <protection locked="0"/>
    </xf>
    <xf numFmtId="164" fontId="1" fillId="3" borderId="10" xfId="0" applyNumberFormat="1" applyFont="1" applyFill="1" applyBorder="1" applyAlignment="1" applyProtection="1">
      <alignment horizontal="center" wrapText="1"/>
      <protection locked="0"/>
    </xf>
    <xf numFmtId="0" fontId="1" fillId="3" borderId="20" xfId="0" applyFont="1" applyFill="1" applyBorder="1" applyAlignment="1" applyProtection="1">
      <alignment wrapText="1"/>
      <protection locked="0"/>
    </xf>
    <xf numFmtId="164" fontId="1" fillId="0" borderId="11" xfId="0" applyNumberFormat="1" applyFont="1" applyBorder="1"/>
    <xf numFmtId="10" fontId="1" fillId="3" borderId="1" xfId="0" applyNumberFormat="1" applyFont="1" applyFill="1" applyBorder="1" applyAlignment="1" applyProtection="1">
      <protection locked="0"/>
    </xf>
    <xf numFmtId="5" fontId="1" fillId="2" borderId="1" xfId="0" applyNumberFormat="1" applyFont="1" applyFill="1" applyBorder="1" applyAlignment="1">
      <alignment horizontal="center"/>
    </xf>
    <xf numFmtId="164" fontId="1" fillId="0" borderId="1" xfId="2" applyNumberFormat="1" applyFont="1" applyFill="1" applyBorder="1" applyAlignment="1">
      <alignment horizontal="right"/>
    </xf>
    <xf numFmtId="1" fontId="1" fillId="0" borderId="1" xfId="0" applyNumberFormat="1" applyFont="1" applyFill="1" applyBorder="1" applyAlignment="1">
      <alignment horizontal="center"/>
    </xf>
    <xf numFmtId="8" fontId="1" fillId="0" borderId="1" xfId="0" applyNumberFormat="1" applyFont="1" applyFill="1" applyBorder="1" applyAlignment="1">
      <alignment horizontal="center"/>
    </xf>
    <xf numFmtId="8" fontId="1" fillId="2" borderId="1" xfId="0" applyNumberFormat="1" applyFont="1" applyFill="1" applyBorder="1" applyAlignment="1">
      <alignment horizontal="center"/>
    </xf>
    <xf numFmtId="0" fontId="1" fillId="0" borderId="1" xfId="0" applyFont="1" applyBorder="1" applyAlignment="1">
      <alignment horizontal="center"/>
    </xf>
    <xf numFmtId="0" fontId="1" fillId="2" borderId="1" xfId="0" applyFont="1" applyFill="1" applyBorder="1" applyAlignment="1" applyProtection="1">
      <alignment wrapText="1"/>
      <protection locked="0"/>
    </xf>
    <xf numFmtId="0" fontId="1" fillId="0" borderId="1" xfId="0" applyFont="1" applyBorder="1" applyAlignment="1" applyProtection="1">
      <alignment wrapText="1"/>
      <protection locked="0"/>
    </xf>
    <xf numFmtId="10" fontId="1" fillId="2" borderId="1" xfId="0" applyNumberFormat="1" applyFont="1" applyFill="1" applyBorder="1" applyAlignment="1" applyProtection="1">
      <protection locked="0"/>
    </xf>
    <xf numFmtId="10" fontId="1" fillId="0" borderId="1" xfId="0" applyNumberFormat="1" applyFont="1" applyFill="1" applyBorder="1" applyAlignment="1" applyProtection="1">
      <protection locked="0"/>
    </xf>
    <xf numFmtId="164" fontId="1" fillId="2" borderId="1" xfId="0" applyNumberFormat="1" applyFont="1" applyFill="1" applyBorder="1" applyProtection="1"/>
    <xf numFmtId="0" fontId="1" fillId="2" borderId="1" xfId="0" applyFont="1" applyFill="1" applyBorder="1" applyProtection="1">
      <protection locked="0"/>
    </xf>
    <xf numFmtId="164" fontId="1" fillId="0" borderId="1" xfId="0" applyNumberFormat="1" applyFont="1" applyBorder="1" applyAlignment="1" applyProtection="1">
      <alignment horizontal="right"/>
      <protection locked="0"/>
    </xf>
    <xf numFmtId="0" fontId="1" fillId="0" borderId="1" xfId="0" applyFont="1" applyBorder="1" applyAlignment="1" applyProtection="1">
      <alignment horizontal="center"/>
      <protection locked="0"/>
    </xf>
    <xf numFmtId="164" fontId="1" fillId="2" borderId="1" xfId="0" applyNumberFormat="1" applyFont="1" applyFill="1" applyBorder="1" applyProtection="1">
      <protection locked="0"/>
    </xf>
    <xf numFmtId="0" fontId="1" fillId="2" borderId="1" xfId="0" applyFont="1" applyFill="1" applyBorder="1" applyAlignment="1" applyProtection="1">
      <alignment horizontal="center"/>
      <protection locked="0"/>
    </xf>
    <xf numFmtId="49" fontId="1" fillId="0" borderId="1" xfId="0" applyNumberFormat="1" applyFont="1" applyBorder="1" applyAlignment="1" applyProtection="1">
      <alignment horizontal="right"/>
      <protection locked="0"/>
    </xf>
    <xf numFmtId="49" fontId="1" fillId="8" borderId="1" xfId="0" applyNumberFormat="1" applyFont="1" applyFill="1" applyBorder="1" applyAlignment="1" applyProtection="1">
      <alignment horizontal="center"/>
      <protection locked="0"/>
    </xf>
    <xf numFmtId="164" fontId="1" fillId="8" borderId="1" xfId="0" applyNumberFormat="1" applyFont="1" applyFill="1" applyBorder="1" applyProtection="1">
      <protection locked="0"/>
    </xf>
    <xf numFmtId="0" fontId="1" fillId="8" borderId="1" xfId="0" applyFont="1" applyFill="1" applyBorder="1" applyAlignment="1" applyProtection="1">
      <alignment horizontal="center"/>
      <protection locked="0"/>
    </xf>
    <xf numFmtId="0" fontId="1" fillId="8" borderId="1" xfId="0" applyFont="1" applyFill="1" applyBorder="1" applyProtection="1">
      <protection locked="0"/>
    </xf>
    <xf numFmtId="49" fontId="1" fillId="0" borderId="1" xfId="0" applyNumberFormat="1" applyFont="1" applyBorder="1" applyAlignment="1" applyProtection="1">
      <alignment horizontal="left"/>
      <protection locked="0"/>
    </xf>
    <xf numFmtId="164" fontId="1" fillId="0" borderId="1" xfId="0" applyNumberFormat="1" applyFont="1" applyBorder="1" applyProtection="1">
      <protection locked="0"/>
    </xf>
    <xf numFmtId="0" fontId="1" fillId="0" borderId="1" xfId="0" applyFont="1" applyBorder="1" applyAlignment="1">
      <alignment horizontal="left"/>
    </xf>
    <xf numFmtId="0" fontId="6" fillId="0" borderId="1" xfId="0" applyFont="1" applyBorder="1" applyAlignment="1">
      <alignment horizontal="left" wrapText="1"/>
    </xf>
    <xf numFmtId="0" fontId="6" fillId="0" borderId="1" xfId="0" applyFont="1" applyBorder="1" applyAlignment="1">
      <alignment horizontal="left"/>
    </xf>
    <xf numFmtId="0" fontId="1" fillId="0" borderId="1" xfId="0" applyFont="1" applyFill="1" applyBorder="1" applyAlignment="1">
      <alignment horizontal="left" wrapText="1"/>
    </xf>
    <xf numFmtId="0" fontId="6" fillId="0" borderId="1" xfId="0" applyFont="1" applyBorder="1" applyAlignment="1">
      <alignment horizontal="center"/>
    </xf>
    <xf numFmtId="0" fontId="1" fillId="0" borderId="1" xfId="0" applyFont="1" applyFill="1" applyBorder="1" applyAlignment="1">
      <alignment horizontal="left"/>
    </xf>
    <xf numFmtId="0" fontId="6" fillId="0" borderId="1" xfId="0" applyFont="1" applyFill="1" applyBorder="1" applyAlignment="1">
      <alignment horizontal="left"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14" fontId="1" fillId="3" borderId="2" xfId="0" applyNumberFormat="1" applyFont="1" applyFill="1" applyBorder="1" applyAlignment="1" applyProtection="1">
      <alignment horizontal="center"/>
      <protection locked="0"/>
    </xf>
    <xf numFmtId="14" fontId="1" fillId="3" borderId="4" xfId="0" applyNumberFormat="1" applyFont="1" applyFill="1" applyBorder="1" applyAlignment="1" applyProtection="1">
      <alignment horizontal="center"/>
      <protection locked="0"/>
    </xf>
    <xf numFmtId="1" fontId="1" fillId="0" borderId="2" xfId="0" applyNumberFormat="1" applyFont="1" applyBorder="1" applyAlignment="1">
      <alignment horizontal="center"/>
    </xf>
    <xf numFmtId="1" fontId="1" fillId="0" borderId="4" xfId="0" applyNumberFormat="1" applyFont="1" applyBorder="1" applyAlignment="1">
      <alignment horizontal="center"/>
    </xf>
    <xf numFmtId="9" fontId="1" fillId="0" borderId="2" xfId="1" applyFont="1" applyBorder="1" applyAlignment="1">
      <alignment horizontal="center"/>
    </xf>
    <xf numFmtId="9" fontId="1" fillId="0" borderId="4" xfId="1" applyFont="1" applyBorder="1" applyAlignment="1">
      <alignment horizontal="center"/>
    </xf>
    <xf numFmtId="0" fontId="1" fillId="0" borderId="2" xfId="0" applyFont="1" applyBorder="1" applyAlignment="1">
      <alignment horizontal="left" wrapText="1"/>
    </xf>
    <xf numFmtId="0" fontId="1" fillId="0" borderId="3" xfId="0" applyFont="1" applyBorder="1" applyAlignment="1">
      <alignment horizontal="left"/>
    </xf>
    <xf numFmtId="0" fontId="1" fillId="0" borderId="4" xfId="0" applyFont="1" applyBorder="1" applyAlignment="1">
      <alignment horizontal="left"/>
    </xf>
    <xf numFmtId="0" fontId="1" fillId="3" borderId="2"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6" fillId="3" borderId="2" xfId="0" applyFont="1" applyFill="1" applyBorder="1" applyAlignment="1" applyProtection="1">
      <alignment horizontal="left"/>
      <protection locked="0"/>
    </xf>
    <xf numFmtId="0" fontId="6" fillId="3" borderId="4" xfId="0" applyFont="1" applyFill="1" applyBorder="1" applyAlignment="1" applyProtection="1">
      <alignment horizontal="left"/>
      <protection locked="0"/>
    </xf>
    <xf numFmtId="14" fontId="1" fillId="3" borderId="2" xfId="0" applyNumberFormat="1" applyFont="1" applyFill="1" applyBorder="1" applyAlignment="1" applyProtection="1">
      <alignment horizontal="left"/>
      <protection locked="0"/>
    </xf>
    <xf numFmtId="14" fontId="1" fillId="3" borderId="4" xfId="0" applyNumberFormat="1" applyFont="1" applyFill="1" applyBorder="1" applyAlignment="1" applyProtection="1">
      <alignment horizontal="left"/>
      <protection locked="0"/>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1" fillId="0" borderId="2" xfId="0" applyFont="1" applyFill="1" applyBorder="1" applyAlignment="1" applyProtection="1">
      <alignment horizontal="left"/>
    </xf>
    <xf numFmtId="0" fontId="1" fillId="0" borderId="3" xfId="0" applyFont="1" applyFill="1" applyBorder="1" applyAlignment="1" applyProtection="1">
      <alignment horizontal="left"/>
    </xf>
    <xf numFmtId="0" fontId="1" fillId="0" borderId="4" xfId="0" applyFont="1" applyFill="1" applyBorder="1" applyAlignment="1" applyProtection="1">
      <alignment horizontal="left"/>
    </xf>
    <xf numFmtId="14" fontId="1" fillId="0" borderId="2" xfId="0" applyNumberFormat="1" applyFont="1" applyFill="1" applyBorder="1" applyAlignment="1" applyProtection="1">
      <alignment horizontal="left"/>
    </xf>
    <xf numFmtId="14" fontId="1" fillId="0" borderId="3" xfId="0" applyNumberFormat="1" applyFont="1" applyFill="1" applyBorder="1" applyAlignment="1" applyProtection="1">
      <alignment horizontal="left"/>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1" fontId="1" fillId="3" borderId="1" xfId="0" applyNumberFormat="1" applyFont="1" applyFill="1" applyBorder="1" applyAlignment="1" applyProtection="1">
      <alignment horizontal="right"/>
      <protection locked="0"/>
    </xf>
    <xf numFmtId="0" fontId="1" fillId="0" borderId="1" xfId="0" applyFont="1" applyBorder="1" applyAlignment="1">
      <alignment horizontal="left" wrapText="1"/>
    </xf>
    <xf numFmtId="9" fontId="1" fillId="0" borderId="2" xfId="1" applyFont="1" applyBorder="1" applyAlignment="1">
      <alignment horizontal="left"/>
    </xf>
    <xf numFmtId="9" fontId="1" fillId="0" borderId="3" xfId="1" applyFont="1" applyBorder="1" applyAlignment="1">
      <alignment horizontal="left"/>
    </xf>
    <xf numFmtId="9" fontId="1" fillId="0" borderId="4" xfId="1"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1" fillId="0" borderId="2" xfId="0" applyFont="1" applyBorder="1" applyAlignment="1">
      <alignment horizontal="left"/>
    </xf>
    <xf numFmtId="0" fontId="1" fillId="0" borderId="38" xfId="0" applyFont="1" applyFill="1" applyBorder="1" applyAlignment="1">
      <alignment horizontal="left" wrapText="1"/>
    </xf>
    <xf numFmtId="0" fontId="1" fillId="0" borderId="39" xfId="0" applyFont="1" applyFill="1" applyBorder="1" applyAlignment="1">
      <alignment horizontal="left" wrapText="1"/>
    </xf>
    <xf numFmtId="0" fontId="1" fillId="0" borderId="40" xfId="0" applyFont="1" applyFill="1" applyBorder="1" applyAlignment="1">
      <alignment horizontal="left" wrapText="1"/>
    </xf>
    <xf numFmtId="0" fontId="6" fillId="0" borderId="1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3" xfId="0" applyFont="1" applyBorder="1" applyAlignment="1">
      <alignment horizontal="left" wrapText="1"/>
    </xf>
    <xf numFmtId="0" fontId="1" fillId="0" borderId="4" xfId="0" applyFont="1" applyBorder="1" applyAlignment="1">
      <alignment horizontal="left" wrapText="1"/>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10" xfId="0" applyFont="1" applyBorder="1" applyAlignment="1">
      <alignment horizontal="left" wrapText="1"/>
    </xf>
    <xf numFmtId="0" fontId="6" fillId="0" borderId="37" xfId="0" applyFont="1" applyBorder="1" applyAlignment="1">
      <alignment horizontal="left" wrapText="1"/>
    </xf>
    <xf numFmtId="0" fontId="6" fillId="0" borderId="11" xfId="0" applyFont="1" applyBorder="1" applyAlignment="1">
      <alignment horizontal="left" wrapText="1"/>
    </xf>
    <xf numFmtId="0" fontId="1" fillId="0" borderId="1" xfId="0" applyFont="1" applyBorder="1" applyAlignment="1">
      <alignment horizontal="left"/>
    </xf>
    <xf numFmtId="0" fontId="6" fillId="0" borderId="1" xfId="0" applyFont="1" applyBorder="1" applyAlignment="1">
      <alignment horizontal="left" wrapText="1"/>
    </xf>
    <xf numFmtId="0" fontId="6" fillId="0" borderId="1" xfId="0" applyFont="1" applyBorder="1" applyAlignment="1">
      <alignment horizontal="left"/>
    </xf>
    <xf numFmtId="0" fontId="6" fillId="0" borderId="1" xfId="0" applyFont="1" applyBorder="1" applyAlignment="1">
      <alignment horizontal="center" vertical="center" wrapText="1"/>
    </xf>
    <xf numFmtId="0" fontId="1" fillId="0" borderId="1" xfId="0" applyFont="1" applyFill="1" applyBorder="1" applyAlignment="1">
      <alignment horizontal="left" wrapText="1"/>
    </xf>
    <xf numFmtId="0" fontId="6" fillId="0" borderId="1" xfId="0" applyFont="1" applyBorder="1" applyAlignment="1">
      <alignment horizontal="center"/>
    </xf>
    <xf numFmtId="0" fontId="6" fillId="0" borderId="1" xfId="0" applyFont="1" applyFill="1" applyBorder="1" applyAlignment="1">
      <alignment horizontal="left"/>
    </xf>
    <xf numFmtId="0" fontId="1" fillId="0" borderId="1" xfId="0" applyFont="1" applyFill="1" applyBorder="1" applyAlignment="1" applyProtection="1">
      <alignment horizontal="left" wrapText="1"/>
      <protection locked="0"/>
    </xf>
    <xf numFmtId="0" fontId="6" fillId="0" borderId="1" xfId="0" applyFont="1" applyBorder="1" applyAlignment="1">
      <alignment horizontal="left" vertical="center" wrapText="1"/>
    </xf>
    <xf numFmtId="14" fontId="1" fillId="0" borderId="1" xfId="0" applyNumberFormat="1" applyFont="1" applyFill="1" applyBorder="1" applyAlignment="1" applyProtection="1">
      <alignment horizontal="left"/>
    </xf>
    <xf numFmtId="0" fontId="1" fillId="0" borderId="1" xfId="0" applyFont="1" applyFill="1" applyBorder="1" applyAlignment="1">
      <alignment horizontal="left"/>
    </xf>
    <xf numFmtId="0" fontId="1" fillId="0" borderId="1" xfId="0" applyFont="1" applyFill="1" applyBorder="1" applyAlignment="1" applyProtection="1">
      <alignment horizontal="left"/>
    </xf>
    <xf numFmtId="9" fontId="1" fillId="0" borderId="1" xfId="1" applyFont="1" applyBorder="1" applyAlignment="1">
      <alignment horizontal="left" wrapText="1"/>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left" wrapText="1"/>
    </xf>
    <xf numFmtId="0" fontId="6" fillId="0" borderId="28" xfId="0" applyFont="1" applyBorder="1" applyAlignment="1">
      <alignment horizontal="left" wrapText="1"/>
    </xf>
    <xf numFmtId="1" fontId="1" fillId="3" borderId="2" xfId="0" applyNumberFormat="1" applyFont="1" applyFill="1" applyBorder="1" applyAlignment="1" applyProtection="1">
      <alignment horizontal="left" wrapText="1"/>
      <protection locked="0"/>
    </xf>
    <xf numFmtId="1" fontId="1" fillId="3" borderId="3" xfId="0" applyNumberFormat="1" applyFont="1" applyFill="1" applyBorder="1" applyAlignment="1" applyProtection="1">
      <alignment horizontal="left" wrapText="1"/>
      <protection locked="0"/>
    </xf>
    <xf numFmtId="1" fontId="1" fillId="3" borderId="4" xfId="0" applyNumberFormat="1" applyFont="1" applyFill="1" applyBorder="1" applyAlignment="1" applyProtection="1">
      <alignment horizontal="left" wrapText="1"/>
      <protection locked="0"/>
    </xf>
    <xf numFmtId="10" fontId="1" fillId="5" borderId="17" xfId="0" applyNumberFormat="1" applyFont="1" applyFill="1" applyBorder="1" applyAlignment="1">
      <alignment horizontal="left" wrapText="1"/>
    </xf>
    <xf numFmtId="10" fontId="1" fillId="5" borderId="35" xfId="0" applyNumberFormat="1" applyFont="1" applyFill="1" applyBorder="1" applyAlignment="1">
      <alignment horizontal="left" wrapText="1"/>
    </xf>
    <xf numFmtId="10" fontId="1" fillId="5" borderId="36" xfId="0" applyNumberFormat="1" applyFont="1" applyFill="1" applyBorder="1" applyAlignment="1">
      <alignment horizontal="left" wrapText="1"/>
    </xf>
    <xf numFmtId="0" fontId="1" fillId="0" borderId="17" xfId="0" applyFont="1" applyFill="1" applyBorder="1" applyAlignment="1">
      <alignment horizontal="left"/>
    </xf>
    <xf numFmtId="0" fontId="1" fillId="0" borderId="35" xfId="0" applyFont="1" applyFill="1" applyBorder="1" applyAlignment="1">
      <alignment horizontal="left"/>
    </xf>
    <xf numFmtId="0" fontId="1" fillId="0" borderId="36" xfId="0" applyFont="1" applyFill="1" applyBorder="1" applyAlignment="1">
      <alignment horizontal="left"/>
    </xf>
    <xf numFmtId="10" fontId="1" fillId="0" borderId="1" xfId="0" applyNumberFormat="1" applyFont="1" applyFill="1" applyBorder="1" applyAlignment="1">
      <alignment horizontal="left"/>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pplyProtection="1">
      <alignment horizontal="left"/>
    </xf>
    <xf numFmtId="0" fontId="6" fillId="0" borderId="1" xfId="0" applyFont="1" applyFill="1" applyBorder="1" applyAlignment="1" applyProtection="1">
      <alignment horizontal="left" wrapText="1"/>
    </xf>
    <xf numFmtId="0" fontId="6" fillId="0" borderId="2" xfId="0" applyFont="1" applyBorder="1" applyAlignment="1" applyProtection="1">
      <alignment horizontal="center" wrapText="1"/>
    </xf>
    <xf numFmtId="0" fontId="6" fillId="0" borderId="3" xfId="0" applyFont="1" applyBorder="1" applyAlignment="1" applyProtection="1">
      <alignment horizontal="center" wrapText="1"/>
    </xf>
    <xf numFmtId="0" fontId="6" fillId="0" borderId="4" xfId="0" applyFont="1" applyBorder="1" applyAlignment="1" applyProtection="1">
      <alignment horizontal="center" wrapText="1"/>
    </xf>
    <xf numFmtId="0" fontId="1" fillId="0" borderId="2" xfId="0" applyFont="1" applyBorder="1" applyAlignment="1" applyProtection="1">
      <alignment horizontal="left" wrapText="1"/>
    </xf>
    <xf numFmtId="0" fontId="1" fillId="0" borderId="3" xfId="0" applyFont="1" applyBorder="1" applyAlignment="1" applyProtection="1">
      <alignment horizontal="left" wrapText="1"/>
    </xf>
    <xf numFmtId="0" fontId="1" fillId="0" borderId="4" xfId="0" applyFont="1" applyBorder="1" applyAlignment="1" applyProtection="1">
      <alignment horizontal="left" wrapText="1"/>
    </xf>
    <xf numFmtId="14" fontId="1" fillId="0" borderId="4" xfId="0" applyNumberFormat="1" applyFont="1" applyFill="1" applyBorder="1" applyAlignment="1" applyProtection="1">
      <alignment horizontal="left"/>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33C58-8FA5-46E6-819F-23DF9850A719}">
  <sheetPr>
    <pageSetUpPr fitToPage="1"/>
  </sheetPr>
  <dimension ref="A1:J23"/>
  <sheetViews>
    <sheetView tabSelected="1" topLeftCell="A10" zoomScale="120" zoomScaleNormal="120" workbookViewId="0">
      <selection activeCell="B24" sqref="B24"/>
    </sheetView>
  </sheetViews>
  <sheetFormatPr defaultColWidth="9.109375" defaultRowHeight="15" x14ac:dyDescent="0.25"/>
  <cols>
    <col min="1" max="1" width="74.109375" style="48" customWidth="1"/>
    <col min="2" max="3" width="20.6640625" style="48" customWidth="1"/>
    <col min="4" max="4" width="78.109375" style="48" customWidth="1"/>
    <col min="5" max="5" width="2.6640625" style="44" customWidth="1"/>
    <col min="6" max="16384" width="9.109375" style="48"/>
  </cols>
  <sheetData>
    <row r="1" spans="1:10" ht="15.6" x14ac:dyDescent="0.3">
      <c r="A1" s="212" t="s">
        <v>0</v>
      </c>
      <c r="B1" s="213"/>
      <c r="C1" s="213"/>
      <c r="D1" s="214"/>
      <c r="E1" s="93"/>
      <c r="F1" s="60"/>
      <c r="G1" s="60"/>
      <c r="H1" s="60"/>
      <c r="I1" s="60"/>
      <c r="J1" s="60"/>
    </row>
    <row r="2" spans="1:10" ht="220.5" customHeight="1" x14ac:dyDescent="0.25">
      <c r="A2" s="221" t="s">
        <v>1</v>
      </c>
      <c r="B2" s="222"/>
      <c r="C2" s="222"/>
      <c r="D2" s="223"/>
      <c r="E2" s="93"/>
      <c r="F2" s="60"/>
      <c r="G2" s="60"/>
      <c r="H2" s="60"/>
      <c r="I2" s="60"/>
      <c r="J2" s="60"/>
    </row>
    <row r="3" spans="1:10" ht="15" customHeight="1" x14ac:dyDescent="0.3">
      <c r="A3" s="24" t="s">
        <v>2</v>
      </c>
      <c r="B3" s="228"/>
      <c r="C3" s="229"/>
      <c r="D3" s="57" t="s">
        <v>3</v>
      </c>
      <c r="E3" s="94"/>
      <c r="F3" s="57"/>
      <c r="G3" s="57"/>
      <c r="H3" s="57"/>
      <c r="I3" s="57"/>
      <c r="J3" s="57"/>
    </row>
    <row r="4" spans="1:10" ht="15" customHeight="1" x14ac:dyDescent="0.3">
      <c r="A4" s="26" t="s">
        <v>4</v>
      </c>
      <c r="B4" s="224"/>
      <c r="C4" s="225"/>
      <c r="D4" s="58" t="s">
        <v>5</v>
      </c>
      <c r="E4" s="95"/>
      <c r="F4" s="58"/>
      <c r="G4" s="58"/>
      <c r="H4" s="58"/>
      <c r="I4" s="58"/>
      <c r="J4" s="58"/>
    </row>
    <row r="5" spans="1:10" ht="15" customHeight="1" x14ac:dyDescent="0.3">
      <c r="A5" s="24" t="s">
        <v>6</v>
      </c>
      <c r="B5" s="226"/>
      <c r="C5" s="227"/>
      <c r="D5" s="58" t="s">
        <v>5</v>
      </c>
      <c r="E5" s="95"/>
      <c r="F5" s="58"/>
      <c r="G5" s="58"/>
      <c r="H5" s="58"/>
      <c r="I5" s="58"/>
      <c r="J5" s="58"/>
    </row>
    <row r="6" spans="1:10" ht="15.6" x14ac:dyDescent="0.3">
      <c r="A6" s="7" t="s">
        <v>7</v>
      </c>
      <c r="B6" s="215">
        <v>44256</v>
      </c>
      <c r="C6" s="216"/>
      <c r="D6" s="210" t="s">
        <v>8</v>
      </c>
      <c r="E6" s="93"/>
      <c r="F6" s="60"/>
      <c r="G6" s="60"/>
      <c r="H6" s="60"/>
      <c r="I6" s="60"/>
      <c r="J6" s="60"/>
    </row>
    <row r="7" spans="1:10" ht="15.6" x14ac:dyDescent="0.3">
      <c r="A7" s="7" t="s">
        <v>9</v>
      </c>
      <c r="B7" s="215">
        <v>44469</v>
      </c>
      <c r="C7" s="216"/>
      <c r="D7" s="210" t="s">
        <v>10</v>
      </c>
      <c r="E7" s="93"/>
      <c r="F7" s="60"/>
      <c r="G7" s="60"/>
      <c r="H7" s="60"/>
      <c r="I7" s="60"/>
      <c r="J7" s="60"/>
    </row>
    <row r="8" spans="1:10" ht="15.6" x14ac:dyDescent="0.3">
      <c r="A8" s="7" t="s">
        <v>11</v>
      </c>
      <c r="B8" s="217">
        <f>DATEDIF(B6, B7, "d")+1</f>
        <v>214</v>
      </c>
      <c r="C8" s="218"/>
      <c r="D8" s="210" t="s">
        <v>12</v>
      </c>
      <c r="E8" s="93"/>
      <c r="F8" s="60"/>
      <c r="G8" s="60"/>
      <c r="H8" s="60"/>
      <c r="I8" s="60"/>
      <c r="J8" s="60"/>
    </row>
    <row r="9" spans="1:10" ht="15.6" x14ac:dyDescent="0.3">
      <c r="A9" s="7" t="s">
        <v>13</v>
      </c>
      <c r="B9" s="219">
        <f>B8/365</f>
        <v>0.58630136986301373</v>
      </c>
      <c r="C9" s="220"/>
      <c r="D9" s="210" t="s">
        <v>14</v>
      </c>
      <c r="E9" s="93"/>
      <c r="F9" s="60"/>
      <c r="G9" s="60"/>
      <c r="H9" s="60"/>
      <c r="I9" s="60"/>
      <c r="J9" s="60"/>
    </row>
    <row r="10" spans="1:10" s="4" customFormat="1" ht="15.6" x14ac:dyDescent="0.3">
      <c r="A10" s="207" t="s">
        <v>15</v>
      </c>
      <c r="B10" s="209" t="s">
        <v>16</v>
      </c>
      <c r="C10" s="209" t="s">
        <v>17</v>
      </c>
      <c r="D10" s="90"/>
      <c r="E10" s="1"/>
    </row>
    <row r="11" spans="1:10" ht="30" x14ac:dyDescent="0.25">
      <c r="A11" s="205" t="s">
        <v>18</v>
      </c>
      <c r="B11" s="96"/>
      <c r="C11" s="97">
        <f>B11*$B$9</f>
        <v>0</v>
      </c>
      <c r="D11" s="98" t="s">
        <v>19</v>
      </c>
      <c r="E11" s="93"/>
      <c r="F11" s="60"/>
      <c r="G11" s="60"/>
      <c r="H11" s="60"/>
      <c r="I11" s="60"/>
      <c r="J11" s="60"/>
    </row>
    <row r="12" spans="1:10" ht="30" x14ac:dyDescent="0.25">
      <c r="A12" s="60" t="s">
        <v>20</v>
      </c>
      <c r="B12" s="96"/>
      <c r="C12" s="97">
        <f t="shared" ref="C12:C21" si="0">B12*$B$9</f>
        <v>0</v>
      </c>
      <c r="D12" s="98" t="s">
        <v>21</v>
      </c>
      <c r="E12" s="93"/>
      <c r="F12" s="60"/>
      <c r="G12" s="60"/>
      <c r="H12" s="60"/>
      <c r="I12" s="60"/>
      <c r="J12" s="60"/>
    </row>
    <row r="13" spans="1:10" x14ac:dyDescent="0.25">
      <c r="A13" s="60" t="s">
        <v>22</v>
      </c>
      <c r="B13" s="96">
        <f>'Reserve Fund Calculations (c)'!N25</f>
        <v>0</v>
      </c>
      <c r="C13" s="97">
        <f t="shared" si="0"/>
        <v>0</v>
      </c>
      <c r="D13" s="98" t="s">
        <v>23</v>
      </c>
      <c r="E13" s="93"/>
      <c r="F13" s="60"/>
      <c r="G13" s="60"/>
      <c r="H13" s="60"/>
      <c r="I13" s="60"/>
      <c r="J13" s="60"/>
    </row>
    <row r="14" spans="1:10" x14ac:dyDescent="0.25">
      <c r="A14" s="60" t="s">
        <v>24</v>
      </c>
      <c r="B14" s="96"/>
      <c r="C14" s="97">
        <f t="shared" si="0"/>
        <v>0</v>
      </c>
      <c r="D14" s="98" t="s">
        <v>25</v>
      </c>
      <c r="E14" s="93"/>
      <c r="F14" s="60"/>
      <c r="G14" s="60"/>
      <c r="H14" s="60"/>
      <c r="I14" s="60"/>
      <c r="J14" s="60"/>
    </row>
    <row r="15" spans="1:10" x14ac:dyDescent="0.25">
      <c r="A15" s="60" t="s">
        <v>26</v>
      </c>
      <c r="B15" s="96">
        <f>'O&amp;M (e) and Other (f-h)'!C36</f>
        <v>0</v>
      </c>
      <c r="C15" s="97">
        <f t="shared" si="0"/>
        <v>0</v>
      </c>
      <c r="D15" s="98"/>
      <c r="E15" s="93"/>
      <c r="F15" s="60"/>
      <c r="G15" s="60"/>
      <c r="H15" s="60"/>
      <c r="I15" s="60"/>
      <c r="J15" s="60"/>
    </row>
    <row r="16" spans="1:10" x14ac:dyDescent="0.25">
      <c r="A16" s="60" t="s">
        <v>27</v>
      </c>
      <c r="B16" s="96">
        <f>'O&amp;M (e) and Other (f-h)'!C44</f>
        <v>0</v>
      </c>
      <c r="C16" s="97">
        <f t="shared" si="0"/>
        <v>0</v>
      </c>
      <c r="D16" s="98"/>
      <c r="E16" s="93"/>
      <c r="F16" s="60"/>
      <c r="G16" s="60"/>
      <c r="H16" s="60"/>
      <c r="I16" s="60"/>
      <c r="J16" s="60"/>
    </row>
    <row r="17" spans="1:5" x14ac:dyDescent="0.25">
      <c r="A17" s="60" t="s">
        <v>28</v>
      </c>
      <c r="B17" s="96">
        <f>'O&amp;M (e) and Other (f-h)'!C52</f>
        <v>0</v>
      </c>
      <c r="C17" s="97">
        <f t="shared" si="0"/>
        <v>0</v>
      </c>
      <c r="D17" s="98"/>
      <c r="E17" s="93"/>
    </row>
    <row r="18" spans="1:5" x14ac:dyDescent="0.25">
      <c r="A18" s="60" t="s">
        <v>29</v>
      </c>
      <c r="B18" s="96">
        <f>'O&amp;M (e) and Other (f-h)'!C60</f>
        <v>0</v>
      </c>
      <c r="C18" s="97">
        <f t="shared" ref="C18" si="1">B18*$B$9</f>
        <v>0</v>
      </c>
      <c r="D18" s="98"/>
      <c r="E18" s="93"/>
    </row>
    <row r="19" spans="1:5" ht="30" x14ac:dyDescent="0.25">
      <c r="A19" s="60" t="s">
        <v>30</v>
      </c>
      <c r="B19" s="96">
        <v>0</v>
      </c>
      <c r="C19" s="97">
        <f t="shared" si="0"/>
        <v>0</v>
      </c>
      <c r="D19" s="98" t="s">
        <v>19</v>
      </c>
      <c r="E19" s="93"/>
    </row>
    <row r="20" spans="1:5" ht="15.6" x14ac:dyDescent="0.3">
      <c r="A20" s="4" t="s">
        <v>31</v>
      </c>
      <c r="B20" s="56">
        <f>SUM(B11:B19)</f>
        <v>0</v>
      </c>
      <c r="C20" s="56">
        <f>SUM(C11:C19)</f>
        <v>0</v>
      </c>
      <c r="D20" s="55"/>
      <c r="E20" s="93"/>
    </row>
    <row r="21" spans="1:5" ht="15.6" x14ac:dyDescent="0.3">
      <c r="A21" s="7" t="s">
        <v>32</v>
      </c>
      <c r="B21" s="99">
        <v>0</v>
      </c>
      <c r="C21" s="100">
        <f t="shared" si="0"/>
        <v>0</v>
      </c>
      <c r="D21" s="101" t="s">
        <v>33</v>
      </c>
      <c r="E21" s="93"/>
    </row>
    <row r="22" spans="1:5" ht="15.6" x14ac:dyDescent="0.3">
      <c r="A22" s="4" t="s">
        <v>34</v>
      </c>
      <c r="B22" s="59">
        <f>B20+B21</f>
        <v>0</v>
      </c>
      <c r="C22" s="59">
        <f>C20+C21</f>
        <v>0</v>
      </c>
      <c r="D22" s="55"/>
      <c r="E22" s="1"/>
    </row>
    <row r="23" spans="1:5" x14ac:dyDescent="0.25">
      <c r="A23" s="60"/>
      <c r="B23" s="102"/>
      <c r="C23" s="102"/>
      <c r="D23" s="102"/>
      <c r="E23" s="93"/>
    </row>
  </sheetData>
  <sheetProtection algorithmName="SHA-512" hashValue="j3PpvnfLew8V1scH1Lk0JSnTN4yUYBbEvKu3fa86XkVm7OcN3M6HtMtq392jXP44oCw2N6m8MBMZ4ipgZbiOVQ==" saltValue="aDWTNADjQMFFoKpJRqncOA==" spinCount="100000" sheet="1" objects="1" scenarios="1"/>
  <mergeCells count="9">
    <mergeCell ref="A1:D1"/>
    <mergeCell ref="B6:C6"/>
    <mergeCell ref="B7:C7"/>
    <mergeCell ref="B8:C8"/>
    <mergeCell ref="B9:C9"/>
    <mergeCell ref="A2:D2"/>
    <mergeCell ref="B4:C4"/>
    <mergeCell ref="B5:C5"/>
    <mergeCell ref="B3:C3"/>
  </mergeCells>
  <printOptions horizontalCentered="1" gridLines="1"/>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6"/>
  <sheetViews>
    <sheetView topLeftCell="A4" zoomScale="90" zoomScaleNormal="90" workbookViewId="0">
      <selection activeCell="C21" sqref="C21"/>
    </sheetView>
  </sheetViews>
  <sheetFormatPr defaultColWidth="5.5546875" defaultRowHeight="15" x14ac:dyDescent="0.25"/>
  <cols>
    <col min="1" max="1" width="18.44140625" style="3" customWidth="1"/>
    <col min="2" max="2" width="18.88671875" style="3" customWidth="1"/>
    <col min="3" max="5" width="18.6640625" style="3" customWidth="1"/>
    <col min="6" max="6" width="2.6640625" style="21" customWidth="1"/>
    <col min="7" max="7" width="19.109375" style="20" customWidth="1"/>
    <col min="8" max="8" width="2.6640625" style="2" customWidth="1"/>
    <col min="9" max="9" width="15.6640625" style="10" customWidth="1"/>
    <col min="10" max="10" width="11.5546875" style="10" customWidth="1"/>
    <col min="11" max="16" width="11.6640625" style="10" customWidth="1"/>
    <col min="17" max="17" width="11.6640625" style="22" customWidth="1"/>
    <col min="18" max="18" width="11.6640625" style="10" customWidth="1"/>
    <col min="19" max="22" width="11.6640625" style="3" customWidth="1"/>
    <col min="23" max="16384" width="5.5546875" style="3"/>
  </cols>
  <sheetData>
    <row r="1" spans="1:22" ht="15" customHeight="1" x14ac:dyDescent="0.3">
      <c r="A1" s="212" t="s">
        <v>35</v>
      </c>
      <c r="B1" s="213"/>
      <c r="C1" s="213"/>
      <c r="D1" s="213"/>
      <c r="E1" s="213"/>
      <c r="F1" s="213"/>
      <c r="G1" s="213"/>
      <c r="H1" s="213"/>
      <c r="I1" s="213"/>
      <c r="J1" s="213"/>
      <c r="K1" s="213"/>
      <c r="L1" s="213"/>
      <c r="M1" s="213"/>
      <c r="N1" s="214"/>
      <c r="O1" s="1"/>
      <c r="P1" s="1"/>
      <c r="Q1" s="103"/>
      <c r="R1" s="1"/>
      <c r="S1" s="93"/>
      <c r="T1" s="93"/>
      <c r="U1" s="93"/>
      <c r="V1" s="93"/>
    </row>
    <row r="2" spans="1:22" ht="15.6" x14ac:dyDescent="0.3">
      <c r="A2" s="212" t="s">
        <v>36</v>
      </c>
      <c r="B2" s="213"/>
      <c r="C2" s="213"/>
      <c r="D2" s="213"/>
      <c r="E2" s="213"/>
      <c r="F2" s="213"/>
      <c r="G2" s="213"/>
      <c r="H2" s="213"/>
      <c r="I2" s="213"/>
      <c r="J2" s="213"/>
      <c r="K2" s="213"/>
      <c r="L2" s="213"/>
      <c r="M2" s="213"/>
      <c r="N2" s="214"/>
      <c r="O2" s="1"/>
      <c r="P2" s="1"/>
      <c r="Q2" s="103"/>
      <c r="R2" s="1"/>
      <c r="S2" s="93"/>
      <c r="T2" s="93"/>
      <c r="U2" s="93"/>
      <c r="V2" s="93"/>
    </row>
    <row r="3" spans="1:22" ht="174.75" customHeight="1" x14ac:dyDescent="0.3">
      <c r="A3" s="230" t="s">
        <v>37</v>
      </c>
      <c r="B3" s="231"/>
      <c r="C3" s="231"/>
      <c r="D3" s="231"/>
      <c r="E3" s="231"/>
      <c r="F3" s="231"/>
      <c r="G3" s="231"/>
      <c r="H3" s="231"/>
      <c r="I3" s="231"/>
      <c r="J3" s="231"/>
      <c r="K3" s="231"/>
      <c r="L3" s="231"/>
      <c r="M3" s="231"/>
      <c r="N3" s="231"/>
      <c r="O3" s="231"/>
      <c r="P3" s="231"/>
      <c r="Q3" s="231"/>
      <c r="R3" s="232"/>
      <c r="S3" s="93"/>
      <c r="T3" s="93"/>
      <c r="U3" s="93"/>
      <c r="V3" s="93"/>
    </row>
    <row r="4" spans="1:22" ht="15" customHeight="1" x14ac:dyDescent="0.3">
      <c r="A4" s="24" t="s">
        <v>2</v>
      </c>
      <c r="B4" s="236">
        <f>'Consolidated Summary'!B3:C3</f>
        <v>0</v>
      </c>
      <c r="C4" s="237"/>
      <c r="D4" s="237"/>
      <c r="E4" s="238" t="s">
        <v>38</v>
      </c>
      <c r="F4" s="239"/>
      <c r="G4" s="239"/>
      <c r="H4" s="239"/>
      <c r="I4" s="239"/>
      <c r="J4" s="239"/>
      <c r="K4" s="240"/>
      <c r="L4" s="104"/>
      <c r="M4" s="104"/>
      <c r="N4" s="104"/>
      <c r="O4" s="104"/>
      <c r="P4" s="104"/>
      <c r="Q4" s="104"/>
      <c r="R4" s="104"/>
      <c r="S4" s="104"/>
      <c r="T4" s="104"/>
      <c r="U4" s="104"/>
      <c r="V4" s="104"/>
    </row>
    <row r="5" spans="1:22" s="45" customFormat="1" ht="15" customHeight="1" x14ac:dyDescent="0.3">
      <c r="A5" s="26" t="s">
        <v>4</v>
      </c>
      <c r="B5" s="233">
        <f>'Consolidated Summary'!B4:C4</f>
        <v>0</v>
      </c>
      <c r="C5" s="234"/>
      <c r="D5" s="235"/>
      <c r="E5" s="238" t="s">
        <v>38</v>
      </c>
      <c r="F5" s="239"/>
      <c r="G5" s="239"/>
      <c r="H5" s="239"/>
      <c r="I5" s="239"/>
      <c r="J5" s="239"/>
      <c r="K5" s="240"/>
      <c r="L5" s="93"/>
      <c r="M5" s="93"/>
      <c r="N5" s="93"/>
      <c r="O5" s="93"/>
      <c r="P5" s="93"/>
      <c r="Q5" s="93"/>
      <c r="R5" s="93"/>
      <c r="S5" s="93"/>
      <c r="T5" s="93"/>
      <c r="U5" s="93"/>
      <c r="V5" s="93"/>
    </row>
    <row r="6" spans="1:22" s="45" customFormat="1" ht="32.25" customHeight="1" x14ac:dyDescent="0.3">
      <c r="A6" s="24" t="s">
        <v>6</v>
      </c>
      <c r="B6" s="233">
        <f>'Consolidated Summary'!B5:C5</f>
        <v>0</v>
      </c>
      <c r="C6" s="234"/>
      <c r="D6" s="235"/>
      <c r="E6" s="238" t="s">
        <v>38</v>
      </c>
      <c r="F6" s="239"/>
      <c r="G6" s="239"/>
      <c r="H6" s="239"/>
      <c r="I6" s="239"/>
      <c r="J6" s="239"/>
      <c r="K6" s="240"/>
      <c r="L6" s="93"/>
      <c r="M6" s="93"/>
      <c r="N6" s="93"/>
      <c r="O6" s="93"/>
      <c r="P6" s="93"/>
      <c r="Q6" s="93"/>
      <c r="R6" s="93"/>
      <c r="S6" s="93"/>
      <c r="T6" s="93"/>
      <c r="U6" s="93"/>
      <c r="V6" s="93"/>
    </row>
    <row r="7" spans="1:22" s="48" customFormat="1" ht="31.5" customHeight="1" x14ac:dyDescent="0.3">
      <c r="A7" s="49" t="s">
        <v>39</v>
      </c>
      <c r="B7" s="241">
        <v>2022</v>
      </c>
      <c r="C7" s="241"/>
      <c r="D7" s="242" t="s">
        <v>40</v>
      </c>
      <c r="E7" s="242"/>
      <c r="F7" s="242"/>
      <c r="G7" s="242"/>
      <c r="H7" s="242"/>
      <c r="I7" s="242"/>
      <c r="J7" s="242"/>
      <c r="K7" s="242"/>
      <c r="L7" s="105"/>
      <c r="M7" s="93"/>
      <c r="N7" s="93"/>
      <c r="O7" s="93"/>
      <c r="P7" s="93"/>
      <c r="Q7" s="93"/>
      <c r="R7" s="93"/>
      <c r="S7" s="93"/>
      <c r="T7" s="93"/>
      <c r="U7" s="93"/>
      <c r="V7" s="93"/>
    </row>
    <row r="8" spans="1:22" s="9" customFormat="1" ht="30" customHeight="1" x14ac:dyDescent="0.3">
      <c r="A8" s="261" t="s">
        <v>41</v>
      </c>
      <c r="B8" s="206" t="s">
        <v>42</v>
      </c>
      <c r="C8" s="106">
        <v>1000000</v>
      </c>
      <c r="D8" s="221" t="s">
        <v>43</v>
      </c>
      <c r="E8" s="256"/>
      <c r="F8" s="256"/>
      <c r="G8" s="256"/>
      <c r="H8" s="256"/>
      <c r="I8" s="256"/>
      <c r="J8" s="256"/>
      <c r="K8" s="257"/>
      <c r="L8" s="1"/>
      <c r="M8" s="1"/>
      <c r="N8" s="1"/>
      <c r="O8" s="1"/>
      <c r="P8" s="1"/>
      <c r="Q8" s="8"/>
      <c r="R8" s="1"/>
      <c r="S8" s="1"/>
      <c r="T8" s="1"/>
      <c r="U8" s="1"/>
      <c r="V8" s="1"/>
    </row>
    <row r="9" spans="1:22" s="9" customFormat="1" ht="30" customHeight="1" x14ac:dyDescent="0.3">
      <c r="A9" s="262"/>
      <c r="B9" s="206" t="s">
        <v>44</v>
      </c>
      <c r="C9" s="96">
        <v>800000</v>
      </c>
      <c r="D9" s="221" t="s">
        <v>45</v>
      </c>
      <c r="E9" s="256"/>
      <c r="F9" s="256"/>
      <c r="G9" s="256"/>
      <c r="H9" s="256"/>
      <c r="I9" s="256"/>
      <c r="J9" s="256"/>
      <c r="K9" s="257"/>
      <c r="L9" s="1"/>
      <c r="M9" s="1"/>
      <c r="N9" s="1"/>
      <c r="O9" s="1"/>
      <c r="P9" s="1"/>
      <c r="Q9" s="8"/>
      <c r="R9" s="1"/>
      <c r="S9" s="1"/>
      <c r="T9" s="1"/>
      <c r="U9" s="1"/>
      <c r="V9" s="1"/>
    </row>
    <row r="10" spans="1:22" ht="31.2" x14ac:dyDescent="0.3">
      <c r="A10" s="263"/>
      <c r="B10" s="6" t="s">
        <v>46</v>
      </c>
      <c r="C10" s="107">
        <f>C9/C8</f>
        <v>0.8</v>
      </c>
      <c r="D10" s="243" t="s">
        <v>47</v>
      </c>
      <c r="E10" s="244"/>
      <c r="F10" s="244"/>
      <c r="G10" s="244"/>
      <c r="H10" s="244"/>
      <c r="I10" s="244"/>
      <c r="J10" s="244"/>
      <c r="K10" s="245"/>
      <c r="L10" s="93"/>
      <c r="M10" s="93"/>
      <c r="N10" s="93"/>
      <c r="O10" s="93"/>
      <c r="P10" s="93"/>
      <c r="Q10" s="103"/>
      <c r="R10" s="93"/>
      <c r="S10" s="93"/>
      <c r="T10" s="93"/>
      <c r="U10" s="93"/>
      <c r="V10" s="93"/>
    </row>
    <row r="11" spans="1:22" ht="30" customHeight="1" x14ac:dyDescent="0.25">
      <c r="A11" s="253" t="s">
        <v>48</v>
      </c>
      <c r="B11" s="221" t="s">
        <v>49</v>
      </c>
      <c r="C11" s="256"/>
      <c r="D11" s="256"/>
      <c r="E11" s="256"/>
      <c r="F11" s="256"/>
      <c r="G11" s="256"/>
      <c r="H11" s="256"/>
      <c r="I11" s="256"/>
      <c r="J11" s="256"/>
      <c r="K11" s="257"/>
      <c r="L11" s="93"/>
      <c r="M11" s="93"/>
      <c r="N11" s="93"/>
      <c r="O11" s="93"/>
      <c r="P11" s="93"/>
      <c r="Q11" s="103"/>
      <c r="R11" s="93"/>
      <c r="S11" s="93"/>
      <c r="T11" s="93"/>
      <c r="U11" s="93"/>
      <c r="V11" s="93"/>
    </row>
    <row r="12" spans="1:22" s="9" customFormat="1" ht="15.6" x14ac:dyDescent="0.3">
      <c r="A12" s="254"/>
      <c r="B12" s="4" t="s">
        <v>50</v>
      </c>
      <c r="C12" s="108">
        <v>2010</v>
      </c>
      <c r="D12" s="249" t="s">
        <v>51</v>
      </c>
      <c r="E12" s="222"/>
      <c r="F12" s="222"/>
      <c r="G12" s="222"/>
      <c r="H12" s="222"/>
      <c r="I12" s="222"/>
      <c r="J12" s="222"/>
      <c r="K12" s="223"/>
      <c r="L12" s="1"/>
      <c r="M12" s="1"/>
      <c r="N12" s="1"/>
      <c r="O12" s="1"/>
      <c r="P12" s="1"/>
      <c r="Q12" s="8"/>
      <c r="R12" s="1"/>
      <c r="S12" s="1"/>
      <c r="T12" s="1"/>
      <c r="U12" s="1"/>
      <c r="V12" s="1"/>
    </row>
    <row r="13" spans="1:22" ht="31.5" customHeight="1" thickBot="1" x14ac:dyDescent="0.35">
      <c r="A13" s="255"/>
      <c r="B13" s="5" t="s">
        <v>52</v>
      </c>
      <c r="C13" s="92">
        <v>9</v>
      </c>
      <c r="D13" s="250" t="s">
        <v>53</v>
      </c>
      <c r="E13" s="251"/>
      <c r="F13" s="251"/>
      <c r="G13" s="251"/>
      <c r="H13" s="251"/>
      <c r="I13" s="251"/>
      <c r="J13" s="251"/>
      <c r="K13" s="252"/>
      <c r="L13" s="93"/>
      <c r="M13" s="93"/>
      <c r="N13" s="93"/>
      <c r="O13" s="93"/>
      <c r="P13" s="93"/>
      <c r="Q13" s="103"/>
      <c r="R13" s="93"/>
      <c r="S13" s="93"/>
      <c r="T13" s="93"/>
      <c r="U13" s="93"/>
      <c r="V13" s="93"/>
    </row>
    <row r="14" spans="1:22" ht="16.2" thickBot="1" x14ac:dyDescent="0.35">
      <c r="A14" s="246" t="s">
        <v>54</v>
      </c>
      <c r="B14" s="247"/>
      <c r="C14" s="248"/>
      <c r="D14" s="109"/>
      <c r="E14" s="109"/>
      <c r="F14" s="93"/>
      <c r="G14" s="110"/>
      <c r="H14" s="111"/>
      <c r="I14" s="258" t="s">
        <v>55</v>
      </c>
      <c r="J14" s="259"/>
      <c r="K14" s="259"/>
      <c r="L14" s="259"/>
      <c r="M14" s="259"/>
      <c r="N14" s="259"/>
      <c r="O14" s="259"/>
      <c r="P14" s="259"/>
      <c r="Q14" s="259"/>
      <c r="R14" s="259"/>
      <c r="S14" s="259"/>
      <c r="T14" s="259"/>
      <c r="U14" s="259"/>
      <c r="V14" s="260"/>
    </row>
    <row r="15" spans="1:22" s="9" customFormat="1" ht="46.8" x14ac:dyDescent="0.3">
      <c r="A15" s="11" t="s">
        <v>56</v>
      </c>
      <c r="B15" s="12" t="s">
        <v>57</v>
      </c>
      <c r="C15" s="43" t="s">
        <v>58</v>
      </c>
      <c r="D15" s="13" t="s">
        <v>59</v>
      </c>
      <c r="E15" s="14" t="s">
        <v>60</v>
      </c>
      <c r="F15" s="15"/>
      <c r="G15" s="16" t="s">
        <v>61</v>
      </c>
      <c r="H15" s="15"/>
      <c r="I15" s="11" t="s">
        <v>56</v>
      </c>
      <c r="J15" s="23" t="s">
        <v>57</v>
      </c>
      <c r="K15" s="17" t="s">
        <v>62</v>
      </c>
      <c r="L15" s="18" t="s">
        <v>63</v>
      </c>
      <c r="M15" s="18" t="s">
        <v>64</v>
      </c>
      <c r="N15" s="18" t="s">
        <v>65</v>
      </c>
      <c r="O15" s="18" t="s">
        <v>66</v>
      </c>
      <c r="P15" s="18" t="s">
        <v>67</v>
      </c>
      <c r="Q15" s="12" t="s">
        <v>68</v>
      </c>
      <c r="R15" s="18" t="s">
        <v>69</v>
      </c>
      <c r="S15" s="18" t="s">
        <v>70</v>
      </c>
      <c r="T15" s="18" t="s">
        <v>71</v>
      </c>
      <c r="U15" s="18" t="s">
        <v>72</v>
      </c>
      <c r="V15" s="19" t="s">
        <v>73</v>
      </c>
    </row>
    <row r="16" spans="1:22" s="20" customFormat="1" x14ac:dyDescent="0.25">
      <c r="A16" s="112">
        <v>1</v>
      </c>
      <c r="B16" s="113">
        <f>C12</f>
        <v>2010</v>
      </c>
      <c r="C16" s="114">
        <f>$C$9*G16</f>
        <v>5992</v>
      </c>
      <c r="D16" s="115">
        <f>C16</f>
        <v>5992</v>
      </c>
      <c r="E16" s="116">
        <f>$C$9-C16</f>
        <v>794008</v>
      </c>
      <c r="F16" s="117"/>
      <c r="G16" s="118">
        <f>IF($C$13=1, K16, IF($C$13=2, L16, IF($C$13=3, M16, IF($C$13=4, N16, IF($C$13=5, O16, IF($C$13=6, P16, IF($C$13=7, Q16, IF($C$13=8, R16, IF($C$13=9, S16, IF($C$13=10, T16, IF($C$13=11, U16, IF($C$13=12, V16, "No Month"))))))))))))</f>
        <v>7.4900000000000001E-3</v>
      </c>
      <c r="H16" s="119"/>
      <c r="I16" s="112">
        <v>1</v>
      </c>
      <c r="J16" s="120">
        <f>B16</f>
        <v>2010</v>
      </c>
      <c r="K16" s="121">
        <v>2.461E-2</v>
      </c>
      <c r="L16" s="122">
        <v>2.247E-2</v>
      </c>
      <c r="M16" s="122">
        <v>2.0330000000000001E-2</v>
      </c>
      <c r="N16" s="122">
        <v>1.8190000000000001E-2</v>
      </c>
      <c r="O16" s="122">
        <v>1.6049999999999998E-2</v>
      </c>
      <c r="P16" s="122">
        <v>1.391E-2</v>
      </c>
      <c r="Q16" s="122">
        <v>1.1769999999999999E-2</v>
      </c>
      <c r="R16" s="122">
        <v>9.6299999999999997E-3</v>
      </c>
      <c r="S16" s="122">
        <v>7.4900000000000001E-3</v>
      </c>
      <c r="T16" s="122">
        <v>5.3499999999999997E-3</v>
      </c>
      <c r="U16" s="122">
        <v>3.2100000000000002E-3</v>
      </c>
      <c r="V16" s="123">
        <v>1.07E-3</v>
      </c>
    </row>
    <row r="17" spans="1:22" s="20" customFormat="1" x14ac:dyDescent="0.25">
      <c r="A17" s="112">
        <v>2</v>
      </c>
      <c r="B17" s="113">
        <f>B16+1</f>
        <v>2011</v>
      </c>
      <c r="C17" s="114">
        <f t="shared" ref="C17:C55" si="0">$C$9*G17</f>
        <v>20512</v>
      </c>
      <c r="D17" s="115">
        <f t="shared" ref="D17:D55" si="1">D16+C17</f>
        <v>26504</v>
      </c>
      <c r="E17" s="116">
        <f t="shared" ref="E17:E55" si="2">E16-C17</f>
        <v>773496</v>
      </c>
      <c r="F17" s="117"/>
      <c r="G17" s="118">
        <f t="shared" ref="G17:G55" si="3">IF($C$13=1, K17, IF($C$13=2, L17, IF($C$13=3, M17, IF($C$13=4, N17, IF($C$13=5, O17, IF($C$13=6, P17, IF($C$13=7, Q17, IF($C$13=8, R17, IF($C$13=9, S17, IF($C$13=10, T17, IF($C$13=11, U17, IF($C$13=12, V17, "No Month"))))))))))))</f>
        <v>2.564E-2</v>
      </c>
      <c r="H17" s="119"/>
      <c r="I17" s="112">
        <v>2</v>
      </c>
      <c r="J17" s="120">
        <f t="shared" ref="J17:J55" si="4">B17</f>
        <v>2011</v>
      </c>
      <c r="K17" s="124">
        <v>2.564E-2</v>
      </c>
      <c r="L17" s="125">
        <v>2.564E-2</v>
      </c>
      <c r="M17" s="125">
        <v>2.564E-2</v>
      </c>
      <c r="N17" s="125">
        <v>2.564E-2</v>
      </c>
      <c r="O17" s="125">
        <v>2.564E-2</v>
      </c>
      <c r="P17" s="125">
        <v>2.564E-2</v>
      </c>
      <c r="Q17" s="125">
        <v>2.564E-2</v>
      </c>
      <c r="R17" s="125">
        <v>2.564E-2</v>
      </c>
      <c r="S17" s="125">
        <v>2.564E-2</v>
      </c>
      <c r="T17" s="125">
        <v>2.564E-2</v>
      </c>
      <c r="U17" s="125">
        <v>2.564E-2</v>
      </c>
      <c r="V17" s="126">
        <v>2.564E-2</v>
      </c>
    </row>
    <row r="18" spans="1:22" x14ac:dyDescent="0.25">
      <c r="A18" s="112">
        <v>3</v>
      </c>
      <c r="B18" s="113">
        <f t="shared" ref="B18:B55" si="5">B17+1</f>
        <v>2012</v>
      </c>
      <c r="C18" s="114">
        <f t="shared" si="0"/>
        <v>20512</v>
      </c>
      <c r="D18" s="127">
        <f t="shared" si="1"/>
        <v>47016</v>
      </c>
      <c r="E18" s="128">
        <f t="shared" si="2"/>
        <v>752984</v>
      </c>
      <c r="F18" s="117"/>
      <c r="G18" s="118">
        <f t="shared" si="3"/>
        <v>2.564E-2</v>
      </c>
      <c r="H18" s="119"/>
      <c r="I18" s="112">
        <v>3</v>
      </c>
      <c r="J18" s="120">
        <f t="shared" si="4"/>
        <v>2012</v>
      </c>
      <c r="K18" s="124">
        <v>2.564E-2</v>
      </c>
      <c r="L18" s="125">
        <v>2.564E-2</v>
      </c>
      <c r="M18" s="125">
        <v>2.564E-2</v>
      </c>
      <c r="N18" s="125">
        <v>2.564E-2</v>
      </c>
      <c r="O18" s="125">
        <v>2.564E-2</v>
      </c>
      <c r="P18" s="125">
        <v>2.564E-2</v>
      </c>
      <c r="Q18" s="125">
        <v>2.564E-2</v>
      </c>
      <c r="R18" s="125">
        <v>2.564E-2</v>
      </c>
      <c r="S18" s="125">
        <v>2.564E-2</v>
      </c>
      <c r="T18" s="125">
        <v>2.564E-2</v>
      </c>
      <c r="U18" s="125">
        <v>2.564E-2</v>
      </c>
      <c r="V18" s="126">
        <v>2.564E-2</v>
      </c>
    </row>
    <row r="19" spans="1:22" x14ac:dyDescent="0.25">
      <c r="A19" s="112">
        <v>4</v>
      </c>
      <c r="B19" s="113">
        <f t="shared" si="5"/>
        <v>2013</v>
      </c>
      <c r="C19" s="114">
        <f t="shared" si="0"/>
        <v>20512</v>
      </c>
      <c r="D19" s="127">
        <f t="shared" si="1"/>
        <v>67528</v>
      </c>
      <c r="E19" s="128">
        <f t="shared" si="2"/>
        <v>732472</v>
      </c>
      <c r="F19" s="117"/>
      <c r="G19" s="118">
        <f t="shared" si="3"/>
        <v>2.564E-2</v>
      </c>
      <c r="H19" s="119"/>
      <c r="I19" s="112">
        <v>4</v>
      </c>
      <c r="J19" s="120">
        <f t="shared" si="4"/>
        <v>2013</v>
      </c>
      <c r="K19" s="124">
        <v>2.564E-2</v>
      </c>
      <c r="L19" s="125">
        <v>2.564E-2</v>
      </c>
      <c r="M19" s="125">
        <v>2.564E-2</v>
      </c>
      <c r="N19" s="125">
        <v>2.564E-2</v>
      </c>
      <c r="O19" s="125">
        <v>2.564E-2</v>
      </c>
      <c r="P19" s="125">
        <v>2.564E-2</v>
      </c>
      <c r="Q19" s="125">
        <v>2.564E-2</v>
      </c>
      <c r="R19" s="125">
        <v>2.564E-2</v>
      </c>
      <c r="S19" s="125">
        <v>2.564E-2</v>
      </c>
      <c r="T19" s="125">
        <v>2.564E-2</v>
      </c>
      <c r="U19" s="125">
        <v>2.564E-2</v>
      </c>
      <c r="V19" s="126">
        <v>2.564E-2</v>
      </c>
    </row>
    <row r="20" spans="1:22" x14ac:dyDescent="0.25">
      <c r="A20" s="112">
        <v>5</v>
      </c>
      <c r="B20" s="113">
        <f t="shared" si="5"/>
        <v>2014</v>
      </c>
      <c r="C20" s="114">
        <f t="shared" si="0"/>
        <v>20512</v>
      </c>
      <c r="D20" s="127">
        <f t="shared" si="1"/>
        <v>88040</v>
      </c>
      <c r="E20" s="128">
        <f t="shared" si="2"/>
        <v>711960</v>
      </c>
      <c r="F20" s="117"/>
      <c r="G20" s="118">
        <f t="shared" si="3"/>
        <v>2.564E-2</v>
      </c>
      <c r="H20" s="119"/>
      <c r="I20" s="112">
        <v>5</v>
      </c>
      <c r="J20" s="120">
        <f t="shared" si="4"/>
        <v>2014</v>
      </c>
      <c r="K20" s="124">
        <v>2.564E-2</v>
      </c>
      <c r="L20" s="125">
        <v>2.564E-2</v>
      </c>
      <c r="M20" s="125">
        <v>2.564E-2</v>
      </c>
      <c r="N20" s="125">
        <v>2.564E-2</v>
      </c>
      <c r="O20" s="125">
        <v>2.564E-2</v>
      </c>
      <c r="P20" s="125">
        <v>2.564E-2</v>
      </c>
      <c r="Q20" s="125">
        <v>2.564E-2</v>
      </c>
      <c r="R20" s="125">
        <v>2.564E-2</v>
      </c>
      <c r="S20" s="125">
        <v>2.564E-2</v>
      </c>
      <c r="T20" s="125">
        <v>2.564E-2</v>
      </c>
      <c r="U20" s="125">
        <v>2.564E-2</v>
      </c>
      <c r="V20" s="126">
        <v>2.564E-2</v>
      </c>
    </row>
    <row r="21" spans="1:22" x14ac:dyDescent="0.25">
      <c r="A21" s="112">
        <v>6</v>
      </c>
      <c r="B21" s="113">
        <f t="shared" si="5"/>
        <v>2015</v>
      </c>
      <c r="C21" s="114">
        <f t="shared" si="0"/>
        <v>20512</v>
      </c>
      <c r="D21" s="127">
        <f t="shared" si="1"/>
        <v>108552</v>
      </c>
      <c r="E21" s="128">
        <f t="shared" si="2"/>
        <v>691448</v>
      </c>
      <c r="F21" s="117"/>
      <c r="G21" s="118">
        <f t="shared" si="3"/>
        <v>2.564E-2</v>
      </c>
      <c r="H21" s="119"/>
      <c r="I21" s="112">
        <v>6</v>
      </c>
      <c r="J21" s="120">
        <f t="shared" si="4"/>
        <v>2015</v>
      </c>
      <c r="K21" s="124">
        <v>2.564E-2</v>
      </c>
      <c r="L21" s="125">
        <v>2.564E-2</v>
      </c>
      <c r="M21" s="125">
        <v>2.564E-2</v>
      </c>
      <c r="N21" s="125">
        <v>2.564E-2</v>
      </c>
      <c r="O21" s="125">
        <v>2.564E-2</v>
      </c>
      <c r="P21" s="125">
        <v>2.564E-2</v>
      </c>
      <c r="Q21" s="125">
        <v>2.564E-2</v>
      </c>
      <c r="R21" s="125">
        <v>2.564E-2</v>
      </c>
      <c r="S21" s="125">
        <v>2.564E-2</v>
      </c>
      <c r="T21" s="125">
        <v>2.564E-2</v>
      </c>
      <c r="U21" s="125">
        <v>2.564E-2</v>
      </c>
      <c r="V21" s="126">
        <v>2.564E-2</v>
      </c>
    </row>
    <row r="22" spans="1:22" x14ac:dyDescent="0.25">
      <c r="A22" s="112">
        <v>7</v>
      </c>
      <c r="B22" s="113">
        <f t="shared" si="5"/>
        <v>2016</v>
      </c>
      <c r="C22" s="114">
        <f t="shared" si="0"/>
        <v>20512</v>
      </c>
      <c r="D22" s="127">
        <f t="shared" si="1"/>
        <v>129064</v>
      </c>
      <c r="E22" s="128">
        <f t="shared" si="2"/>
        <v>670936</v>
      </c>
      <c r="F22" s="117"/>
      <c r="G22" s="118">
        <f t="shared" si="3"/>
        <v>2.564E-2</v>
      </c>
      <c r="H22" s="119"/>
      <c r="I22" s="112">
        <v>7</v>
      </c>
      <c r="J22" s="120">
        <f t="shared" si="4"/>
        <v>2016</v>
      </c>
      <c r="K22" s="124">
        <v>2.564E-2</v>
      </c>
      <c r="L22" s="125">
        <v>2.564E-2</v>
      </c>
      <c r="M22" s="125">
        <v>2.564E-2</v>
      </c>
      <c r="N22" s="125">
        <v>2.564E-2</v>
      </c>
      <c r="O22" s="125">
        <v>2.564E-2</v>
      </c>
      <c r="P22" s="125">
        <v>2.564E-2</v>
      </c>
      <c r="Q22" s="125">
        <v>2.564E-2</v>
      </c>
      <c r="R22" s="125">
        <v>2.564E-2</v>
      </c>
      <c r="S22" s="125">
        <v>2.564E-2</v>
      </c>
      <c r="T22" s="125">
        <v>2.564E-2</v>
      </c>
      <c r="U22" s="125">
        <v>2.564E-2</v>
      </c>
      <c r="V22" s="126">
        <v>2.564E-2</v>
      </c>
    </row>
    <row r="23" spans="1:22" x14ac:dyDescent="0.25">
      <c r="A23" s="112">
        <v>8</v>
      </c>
      <c r="B23" s="113">
        <f t="shared" si="5"/>
        <v>2017</v>
      </c>
      <c r="C23" s="114">
        <f t="shared" si="0"/>
        <v>20512</v>
      </c>
      <c r="D23" s="127">
        <f t="shared" si="1"/>
        <v>149576</v>
      </c>
      <c r="E23" s="128">
        <f t="shared" si="2"/>
        <v>650424</v>
      </c>
      <c r="F23" s="117"/>
      <c r="G23" s="118">
        <f t="shared" si="3"/>
        <v>2.564E-2</v>
      </c>
      <c r="H23" s="119"/>
      <c r="I23" s="112">
        <v>8</v>
      </c>
      <c r="J23" s="120">
        <f t="shared" si="4"/>
        <v>2017</v>
      </c>
      <c r="K23" s="124">
        <v>2.564E-2</v>
      </c>
      <c r="L23" s="125">
        <v>2.564E-2</v>
      </c>
      <c r="M23" s="125">
        <v>2.564E-2</v>
      </c>
      <c r="N23" s="125">
        <v>2.564E-2</v>
      </c>
      <c r="O23" s="125">
        <v>2.564E-2</v>
      </c>
      <c r="P23" s="125">
        <v>2.564E-2</v>
      </c>
      <c r="Q23" s="125">
        <v>2.564E-2</v>
      </c>
      <c r="R23" s="125">
        <v>2.564E-2</v>
      </c>
      <c r="S23" s="125">
        <v>2.564E-2</v>
      </c>
      <c r="T23" s="125">
        <v>2.564E-2</v>
      </c>
      <c r="U23" s="125">
        <v>2.564E-2</v>
      </c>
      <c r="V23" s="126">
        <v>2.564E-2</v>
      </c>
    </row>
    <row r="24" spans="1:22" x14ac:dyDescent="0.25">
      <c r="A24" s="112">
        <v>9</v>
      </c>
      <c r="B24" s="113">
        <f t="shared" si="5"/>
        <v>2018</v>
      </c>
      <c r="C24" s="114">
        <f t="shared" si="0"/>
        <v>20512</v>
      </c>
      <c r="D24" s="127">
        <f t="shared" si="1"/>
        <v>170088</v>
      </c>
      <c r="E24" s="128">
        <f t="shared" si="2"/>
        <v>629912</v>
      </c>
      <c r="F24" s="117"/>
      <c r="G24" s="118">
        <f t="shared" si="3"/>
        <v>2.564E-2</v>
      </c>
      <c r="H24" s="119"/>
      <c r="I24" s="112">
        <v>9</v>
      </c>
      <c r="J24" s="120">
        <f t="shared" si="4"/>
        <v>2018</v>
      </c>
      <c r="K24" s="124">
        <v>2.564E-2</v>
      </c>
      <c r="L24" s="125">
        <v>2.564E-2</v>
      </c>
      <c r="M24" s="125">
        <v>2.564E-2</v>
      </c>
      <c r="N24" s="125">
        <v>2.564E-2</v>
      </c>
      <c r="O24" s="125">
        <v>2.564E-2</v>
      </c>
      <c r="P24" s="125">
        <v>2.564E-2</v>
      </c>
      <c r="Q24" s="125">
        <v>2.564E-2</v>
      </c>
      <c r="R24" s="125">
        <v>2.564E-2</v>
      </c>
      <c r="S24" s="125">
        <v>2.564E-2</v>
      </c>
      <c r="T24" s="125">
        <v>2.564E-2</v>
      </c>
      <c r="U24" s="125">
        <v>2.564E-2</v>
      </c>
      <c r="V24" s="126">
        <v>2.564E-2</v>
      </c>
    </row>
    <row r="25" spans="1:22" x14ac:dyDescent="0.25">
      <c r="A25" s="112">
        <v>10</v>
      </c>
      <c r="B25" s="113">
        <f t="shared" si="5"/>
        <v>2019</v>
      </c>
      <c r="C25" s="114">
        <f t="shared" si="0"/>
        <v>20512</v>
      </c>
      <c r="D25" s="127">
        <f t="shared" si="1"/>
        <v>190600</v>
      </c>
      <c r="E25" s="128">
        <f t="shared" si="2"/>
        <v>609400</v>
      </c>
      <c r="F25" s="117"/>
      <c r="G25" s="118">
        <f t="shared" si="3"/>
        <v>2.564E-2</v>
      </c>
      <c r="H25" s="119"/>
      <c r="I25" s="112">
        <v>10</v>
      </c>
      <c r="J25" s="120">
        <f t="shared" si="4"/>
        <v>2019</v>
      </c>
      <c r="K25" s="124">
        <v>2.564E-2</v>
      </c>
      <c r="L25" s="125">
        <v>2.564E-2</v>
      </c>
      <c r="M25" s="125">
        <v>2.564E-2</v>
      </c>
      <c r="N25" s="125">
        <v>2.564E-2</v>
      </c>
      <c r="O25" s="125">
        <v>2.564E-2</v>
      </c>
      <c r="P25" s="125">
        <v>2.564E-2</v>
      </c>
      <c r="Q25" s="125">
        <v>2.564E-2</v>
      </c>
      <c r="R25" s="125">
        <v>2.564E-2</v>
      </c>
      <c r="S25" s="125">
        <v>2.564E-2</v>
      </c>
      <c r="T25" s="125">
        <v>2.564E-2</v>
      </c>
      <c r="U25" s="125">
        <v>2.564E-2</v>
      </c>
      <c r="V25" s="126">
        <v>2.564E-2</v>
      </c>
    </row>
    <row r="26" spans="1:22" x14ac:dyDescent="0.25">
      <c r="A26" s="112">
        <v>11</v>
      </c>
      <c r="B26" s="113">
        <f t="shared" si="5"/>
        <v>2020</v>
      </c>
      <c r="C26" s="114">
        <f t="shared" si="0"/>
        <v>20512</v>
      </c>
      <c r="D26" s="127">
        <f t="shared" si="1"/>
        <v>211112</v>
      </c>
      <c r="E26" s="128">
        <f t="shared" si="2"/>
        <v>588888</v>
      </c>
      <c r="F26" s="117"/>
      <c r="G26" s="118">
        <f t="shared" si="3"/>
        <v>2.564E-2</v>
      </c>
      <c r="H26" s="119"/>
      <c r="I26" s="112">
        <v>11</v>
      </c>
      <c r="J26" s="120">
        <f t="shared" si="4"/>
        <v>2020</v>
      </c>
      <c r="K26" s="124">
        <v>2.564E-2</v>
      </c>
      <c r="L26" s="125">
        <v>2.564E-2</v>
      </c>
      <c r="M26" s="125">
        <v>2.564E-2</v>
      </c>
      <c r="N26" s="125">
        <v>2.564E-2</v>
      </c>
      <c r="O26" s="125">
        <v>2.564E-2</v>
      </c>
      <c r="P26" s="125">
        <v>2.564E-2</v>
      </c>
      <c r="Q26" s="125">
        <v>2.564E-2</v>
      </c>
      <c r="R26" s="125">
        <v>2.564E-2</v>
      </c>
      <c r="S26" s="125">
        <v>2.564E-2</v>
      </c>
      <c r="T26" s="125">
        <v>2.564E-2</v>
      </c>
      <c r="U26" s="125">
        <v>2.564E-2</v>
      </c>
      <c r="V26" s="126">
        <v>2.564E-2</v>
      </c>
    </row>
    <row r="27" spans="1:22" x14ac:dyDescent="0.25">
      <c r="A27" s="112">
        <v>12</v>
      </c>
      <c r="B27" s="113">
        <f t="shared" si="5"/>
        <v>2021</v>
      </c>
      <c r="C27" s="114">
        <f t="shared" si="0"/>
        <v>20512</v>
      </c>
      <c r="D27" s="127">
        <f t="shared" si="1"/>
        <v>231624</v>
      </c>
      <c r="E27" s="128">
        <f t="shared" si="2"/>
        <v>568376</v>
      </c>
      <c r="F27" s="117"/>
      <c r="G27" s="118">
        <f t="shared" si="3"/>
        <v>2.564E-2</v>
      </c>
      <c r="H27" s="119"/>
      <c r="I27" s="112">
        <v>12</v>
      </c>
      <c r="J27" s="120">
        <f t="shared" si="4"/>
        <v>2021</v>
      </c>
      <c r="K27" s="124">
        <v>2.564E-2</v>
      </c>
      <c r="L27" s="125">
        <v>2.564E-2</v>
      </c>
      <c r="M27" s="125">
        <v>2.564E-2</v>
      </c>
      <c r="N27" s="125">
        <v>2.564E-2</v>
      </c>
      <c r="O27" s="125">
        <v>2.564E-2</v>
      </c>
      <c r="P27" s="125">
        <v>2.564E-2</v>
      </c>
      <c r="Q27" s="125">
        <v>2.564E-2</v>
      </c>
      <c r="R27" s="125">
        <v>2.564E-2</v>
      </c>
      <c r="S27" s="125">
        <v>2.564E-2</v>
      </c>
      <c r="T27" s="125">
        <v>2.564E-2</v>
      </c>
      <c r="U27" s="125">
        <v>2.564E-2</v>
      </c>
      <c r="V27" s="126">
        <v>2.564E-2</v>
      </c>
    </row>
    <row r="28" spans="1:22" x14ac:dyDescent="0.25">
      <c r="A28" s="112">
        <v>13</v>
      </c>
      <c r="B28" s="113">
        <f t="shared" si="5"/>
        <v>2022</v>
      </c>
      <c r="C28" s="114">
        <f t="shared" si="0"/>
        <v>20512</v>
      </c>
      <c r="D28" s="127">
        <f t="shared" si="1"/>
        <v>252136</v>
      </c>
      <c r="E28" s="128">
        <f t="shared" si="2"/>
        <v>547864</v>
      </c>
      <c r="F28" s="117"/>
      <c r="G28" s="118">
        <f t="shared" si="3"/>
        <v>2.564E-2</v>
      </c>
      <c r="H28" s="119"/>
      <c r="I28" s="112">
        <v>13</v>
      </c>
      <c r="J28" s="120">
        <f t="shared" si="4"/>
        <v>2022</v>
      </c>
      <c r="K28" s="124">
        <v>2.564E-2</v>
      </c>
      <c r="L28" s="125">
        <v>2.564E-2</v>
      </c>
      <c r="M28" s="125">
        <v>2.564E-2</v>
      </c>
      <c r="N28" s="125">
        <v>2.564E-2</v>
      </c>
      <c r="O28" s="125">
        <v>2.564E-2</v>
      </c>
      <c r="P28" s="125">
        <v>2.564E-2</v>
      </c>
      <c r="Q28" s="125">
        <v>2.564E-2</v>
      </c>
      <c r="R28" s="125">
        <v>2.564E-2</v>
      </c>
      <c r="S28" s="125">
        <v>2.564E-2</v>
      </c>
      <c r="T28" s="125">
        <v>2.564E-2</v>
      </c>
      <c r="U28" s="125">
        <v>2.564E-2</v>
      </c>
      <c r="V28" s="126">
        <v>2.564E-2</v>
      </c>
    </row>
    <row r="29" spans="1:22" x14ac:dyDescent="0.25">
      <c r="A29" s="112">
        <v>14</v>
      </c>
      <c r="B29" s="113">
        <f t="shared" si="5"/>
        <v>2023</v>
      </c>
      <c r="C29" s="114">
        <f t="shared" si="0"/>
        <v>20512</v>
      </c>
      <c r="D29" s="127">
        <f t="shared" si="1"/>
        <v>272648</v>
      </c>
      <c r="E29" s="128">
        <f t="shared" si="2"/>
        <v>527352</v>
      </c>
      <c r="F29" s="117"/>
      <c r="G29" s="118">
        <f t="shared" si="3"/>
        <v>2.564E-2</v>
      </c>
      <c r="H29" s="119"/>
      <c r="I29" s="112">
        <v>14</v>
      </c>
      <c r="J29" s="120">
        <f t="shared" si="4"/>
        <v>2023</v>
      </c>
      <c r="K29" s="124">
        <v>2.564E-2</v>
      </c>
      <c r="L29" s="125">
        <v>2.564E-2</v>
      </c>
      <c r="M29" s="125">
        <v>2.564E-2</v>
      </c>
      <c r="N29" s="125">
        <v>2.564E-2</v>
      </c>
      <c r="O29" s="125">
        <v>2.564E-2</v>
      </c>
      <c r="P29" s="125">
        <v>2.564E-2</v>
      </c>
      <c r="Q29" s="125">
        <v>2.564E-2</v>
      </c>
      <c r="R29" s="125">
        <v>2.564E-2</v>
      </c>
      <c r="S29" s="125">
        <v>2.564E-2</v>
      </c>
      <c r="T29" s="125">
        <v>2.564E-2</v>
      </c>
      <c r="U29" s="125">
        <v>2.564E-2</v>
      </c>
      <c r="V29" s="126">
        <v>2.564E-2</v>
      </c>
    </row>
    <row r="30" spans="1:22" x14ac:dyDescent="0.25">
      <c r="A30" s="112">
        <v>15</v>
      </c>
      <c r="B30" s="113">
        <f t="shared" si="5"/>
        <v>2024</v>
      </c>
      <c r="C30" s="114">
        <f t="shared" si="0"/>
        <v>20512</v>
      </c>
      <c r="D30" s="127">
        <f t="shared" si="1"/>
        <v>293160</v>
      </c>
      <c r="E30" s="128">
        <f t="shared" si="2"/>
        <v>506840</v>
      </c>
      <c r="F30" s="117"/>
      <c r="G30" s="118">
        <f t="shared" si="3"/>
        <v>2.564E-2</v>
      </c>
      <c r="H30" s="119"/>
      <c r="I30" s="112">
        <v>15</v>
      </c>
      <c r="J30" s="120">
        <f t="shared" si="4"/>
        <v>2024</v>
      </c>
      <c r="K30" s="124">
        <v>2.564E-2</v>
      </c>
      <c r="L30" s="125">
        <v>2.564E-2</v>
      </c>
      <c r="M30" s="125">
        <v>2.564E-2</v>
      </c>
      <c r="N30" s="125">
        <v>2.564E-2</v>
      </c>
      <c r="O30" s="125">
        <v>2.564E-2</v>
      </c>
      <c r="P30" s="125">
        <v>2.564E-2</v>
      </c>
      <c r="Q30" s="125">
        <v>2.564E-2</v>
      </c>
      <c r="R30" s="125">
        <v>2.564E-2</v>
      </c>
      <c r="S30" s="125">
        <v>2.564E-2</v>
      </c>
      <c r="T30" s="125">
        <v>2.564E-2</v>
      </c>
      <c r="U30" s="125">
        <v>2.564E-2</v>
      </c>
      <c r="V30" s="126">
        <v>2.564E-2</v>
      </c>
    </row>
    <row r="31" spans="1:22" x14ac:dyDescent="0.25">
      <c r="A31" s="112">
        <v>16</v>
      </c>
      <c r="B31" s="113">
        <f t="shared" si="5"/>
        <v>2025</v>
      </c>
      <c r="C31" s="114">
        <f t="shared" si="0"/>
        <v>20512</v>
      </c>
      <c r="D31" s="127">
        <f t="shared" si="1"/>
        <v>313672</v>
      </c>
      <c r="E31" s="128">
        <f t="shared" si="2"/>
        <v>486328</v>
      </c>
      <c r="F31" s="117"/>
      <c r="G31" s="118">
        <f t="shared" si="3"/>
        <v>2.564E-2</v>
      </c>
      <c r="H31" s="119"/>
      <c r="I31" s="112">
        <v>16</v>
      </c>
      <c r="J31" s="120">
        <f t="shared" si="4"/>
        <v>2025</v>
      </c>
      <c r="K31" s="124">
        <v>2.564E-2</v>
      </c>
      <c r="L31" s="125">
        <v>2.564E-2</v>
      </c>
      <c r="M31" s="125">
        <v>2.564E-2</v>
      </c>
      <c r="N31" s="125">
        <v>2.564E-2</v>
      </c>
      <c r="O31" s="125">
        <v>2.564E-2</v>
      </c>
      <c r="P31" s="125">
        <v>2.564E-2</v>
      </c>
      <c r="Q31" s="125">
        <v>2.564E-2</v>
      </c>
      <c r="R31" s="125">
        <v>2.564E-2</v>
      </c>
      <c r="S31" s="125">
        <v>2.564E-2</v>
      </c>
      <c r="T31" s="125">
        <v>2.564E-2</v>
      </c>
      <c r="U31" s="125">
        <v>2.564E-2</v>
      </c>
      <c r="V31" s="126">
        <v>2.564E-2</v>
      </c>
    </row>
    <row r="32" spans="1:22" x14ac:dyDescent="0.25">
      <c r="A32" s="112">
        <v>17</v>
      </c>
      <c r="B32" s="113">
        <f t="shared" si="5"/>
        <v>2026</v>
      </c>
      <c r="C32" s="114">
        <f t="shared" si="0"/>
        <v>20512</v>
      </c>
      <c r="D32" s="127">
        <f t="shared" si="1"/>
        <v>334184</v>
      </c>
      <c r="E32" s="128">
        <f t="shared" si="2"/>
        <v>465816</v>
      </c>
      <c r="F32" s="117"/>
      <c r="G32" s="118">
        <f t="shared" si="3"/>
        <v>2.564E-2</v>
      </c>
      <c r="H32" s="119"/>
      <c r="I32" s="112">
        <v>17</v>
      </c>
      <c r="J32" s="120">
        <f t="shared" si="4"/>
        <v>2026</v>
      </c>
      <c r="K32" s="124">
        <v>2.564E-2</v>
      </c>
      <c r="L32" s="125">
        <v>2.564E-2</v>
      </c>
      <c r="M32" s="125">
        <v>2.564E-2</v>
      </c>
      <c r="N32" s="125">
        <v>2.564E-2</v>
      </c>
      <c r="O32" s="125">
        <v>2.564E-2</v>
      </c>
      <c r="P32" s="125">
        <v>2.564E-2</v>
      </c>
      <c r="Q32" s="125">
        <v>2.564E-2</v>
      </c>
      <c r="R32" s="125">
        <v>2.564E-2</v>
      </c>
      <c r="S32" s="125">
        <v>2.564E-2</v>
      </c>
      <c r="T32" s="125">
        <v>2.564E-2</v>
      </c>
      <c r="U32" s="125">
        <v>2.564E-2</v>
      </c>
      <c r="V32" s="126">
        <v>2.564E-2</v>
      </c>
    </row>
    <row r="33" spans="1:22" x14ac:dyDescent="0.25">
      <c r="A33" s="112">
        <v>18</v>
      </c>
      <c r="B33" s="113">
        <f t="shared" si="5"/>
        <v>2027</v>
      </c>
      <c r="C33" s="114">
        <f t="shared" si="0"/>
        <v>20512</v>
      </c>
      <c r="D33" s="127">
        <f t="shared" si="1"/>
        <v>354696</v>
      </c>
      <c r="E33" s="128">
        <f t="shared" si="2"/>
        <v>445304</v>
      </c>
      <c r="F33" s="117"/>
      <c r="G33" s="118">
        <f t="shared" si="3"/>
        <v>2.564E-2</v>
      </c>
      <c r="H33" s="119"/>
      <c r="I33" s="112">
        <v>18</v>
      </c>
      <c r="J33" s="120">
        <f t="shared" si="4"/>
        <v>2027</v>
      </c>
      <c r="K33" s="124">
        <v>2.564E-2</v>
      </c>
      <c r="L33" s="125">
        <v>2.564E-2</v>
      </c>
      <c r="M33" s="125">
        <v>2.564E-2</v>
      </c>
      <c r="N33" s="125">
        <v>2.564E-2</v>
      </c>
      <c r="O33" s="125">
        <v>2.564E-2</v>
      </c>
      <c r="P33" s="125">
        <v>2.564E-2</v>
      </c>
      <c r="Q33" s="125">
        <v>2.564E-2</v>
      </c>
      <c r="R33" s="125">
        <v>2.564E-2</v>
      </c>
      <c r="S33" s="125">
        <v>2.564E-2</v>
      </c>
      <c r="T33" s="125">
        <v>2.564E-2</v>
      </c>
      <c r="U33" s="125">
        <v>2.564E-2</v>
      </c>
      <c r="V33" s="126">
        <v>2.564E-2</v>
      </c>
    </row>
    <row r="34" spans="1:22" x14ac:dyDescent="0.25">
      <c r="A34" s="112">
        <v>19</v>
      </c>
      <c r="B34" s="113">
        <f t="shared" si="5"/>
        <v>2028</v>
      </c>
      <c r="C34" s="114">
        <f t="shared" si="0"/>
        <v>20512</v>
      </c>
      <c r="D34" s="127">
        <f t="shared" si="1"/>
        <v>375208</v>
      </c>
      <c r="E34" s="128">
        <f t="shared" si="2"/>
        <v>424792</v>
      </c>
      <c r="F34" s="117"/>
      <c r="G34" s="118">
        <f t="shared" si="3"/>
        <v>2.564E-2</v>
      </c>
      <c r="H34" s="119"/>
      <c r="I34" s="112">
        <v>19</v>
      </c>
      <c r="J34" s="120">
        <f t="shared" si="4"/>
        <v>2028</v>
      </c>
      <c r="K34" s="124">
        <v>2.564E-2</v>
      </c>
      <c r="L34" s="125">
        <v>2.564E-2</v>
      </c>
      <c r="M34" s="125">
        <v>2.564E-2</v>
      </c>
      <c r="N34" s="125">
        <v>2.564E-2</v>
      </c>
      <c r="O34" s="125">
        <v>2.564E-2</v>
      </c>
      <c r="P34" s="125">
        <v>2.564E-2</v>
      </c>
      <c r="Q34" s="125">
        <v>2.564E-2</v>
      </c>
      <c r="R34" s="125">
        <v>2.564E-2</v>
      </c>
      <c r="S34" s="125">
        <v>2.564E-2</v>
      </c>
      <c r="T34" s="125">
        <v>2.564E-2</v>
      </c>
      <c r="U34" s="125">
        <v>2.564E-2</v>
      </c>
      <c r="V34" s="126">
        <v>2.564E-2</v>
      </c>
    </row>
    <row r="35" spans="1:22" x14ac:dyDescent="0.25">
      <c r="A35" s="112">
        <v>20</v>
      </c>
      <c r="B35" s="113">
        <f t="shared" si="5"/>
        <v>2029</v>
      </c>
      <c r="C35" s="114">
        <f t="shared" si="0"/>
        <v>20512</v>
      </c>
      <c r="D35" s="127">
        <f t="shared" si="1"/>
        <v>395720</v>
      </c>
      <c r="E35" s="128">
        <f t="shared" si="2"/>
        <v>404280</v>
      </c>
      <c r="F35" s="117"/>
      <c r="G35" s="118">
        <f t="shared" si="3"/>
        <v>2.564E-2</v>
      </c>
      <c r="H35" s="119"/>
      <c r="I35" s="112">
        <v>20</v>
      </c>
      <c r="J35" s="120">
        <f t="shared" si="4"/>
        <v>2029</v>
      </c>
      <c r="K35" s="124">
        <v>2.564E-2</v>
      </c>
      <c r="L35" s="125">
        <v>2.564E-2</v>
      </c>
      <c r="M35" s="125">
        <v>2.564E-2</v>
      </c>
      <c r="N35" s="125">
        <v>2.564E-2</v>
      </c>
      <c r="O35" s="125">
        <v>2.564E-2</v>
      </c>
      <c r="P35" s="125">
        <v>2.564E-2</v>
      </c>
      <c r="Q35" s="125">
        <v>2.564E-2</v>
      </c>
      <c r="R35" s="125">
        <v>2.564E-2</v>
      </c>
      <c r="S35" s="125">
        <v>2.564E-2</v>
      </c>
      <c r="T35" s="125">
        <v>2.564E-2</v>
      </c>
      <c r="U35" s="125">
        <v>2.564E-2</v>
      </c>
      <c r="V35" s="126">
        <v>2.564E-2</v>
      </c>
    </row>
    <row r="36" spans="1:22" x14ac:dyDescent="0.25">
      <c r="A36" s="112">
        <v>21</v>
      </c>
      <c r="B36" s="113">
        <f t="shared" si="5"/>
        <v>2030</v>
      </c>
      <c r="C36" s="114">
        <f t="shared" si="0"/>
        <v>20512</v>
      </c>
      <c r="D36" s="127">
        <f t="shared" si="1"/>
        <v>416232</v>
      </c>
      <c r="E36" s="128">
        <f t="shared" si="2"/>
        <v>383768</v>
      </c>
      <c r="F36" s="117"/>
      <c r="G36" s="118">
        <f t="shared" si="3"/>
        <v>2.564E-2</v>
      </c>
      <c r="H36" s="119"/>
      <c r="I36" s="112">
        <v>21</v>
      </c>
      <c r="J36" s="120">
        <f t="shared" si="4"/>
        <v>2030</v>
      </c>
      <c r="K36" s="124">
        <v>2.564E-2</v>
      </c>
      <c r="L36" s="125">
        <v>2.564E-2</v>
      </c>
      <c r="M36" s="125">
        <v>2.564E-2</v>
      </c>
      <c r="N36" s="125">
        <v>2.564E-2</v>
      </c>
      <c r="O36" s="125">
        <v>2.564E-2</v>
      </c>
      <c r="P36" s="125">
        <v>2.564E-2</v>
      </c>
      <c r="Q36" s="125">
        <v>2.564E-2</v>
      </c>
      <c r="R36" s="125">
        <v>2.564E-2</v>
      </c>
      <c r="S36" s="125">
        <v>2.564E-2</v>
      </c>
      <c r="T36" s="125">
        <v>2.564E-2</v>
      </c>
      <c r="U36" s="125">
        <v>2.564E-2</v>
      </c>
      <c r="V36" s="126">
        <v>2.564E-2</v>
      </c>
    </row>
    <row r="37" spans="1:22" x14ac:dyDescent="0.25">
      <c r="A37" s="112">
        <v>22</v>
      </c>
      <c r="B37" s="113">
        <f t="shared" si="5"/>
        <v>2031</v>
      </c>
      <c r="C37" s="114">
        <f t="shared" si="0"/>
        <v>20512</v>
      </c>
      <c r="D37" s="127">
        <f t="shared" si="1"/>
        <v>436744</v>
      </c>
      <c r="E37" s="128">
        <f t="shared" si="2"/>
        <v>363256</v>
      </c>
      <c r="F37" s="117"/>
      <c r="G37" s="118">
        <f t="shared" si="3"/>
        <v>2.564E-2</v>
      </c>
      <c r="H37" s="119"/>
      <c r="I37" s="112">
        <v>22</v>
      </c>
      <c r="J37" s="120">
        <f t="shared" si="4"/>
        <v>2031</v>
      </c>
      <c r="K37" s="124">
        <v>2.564E-2</v>
      </c>
      <c r="L37" s="125">
        <v>2.564E-2</v>
      </c>
      <c r="M37" s="125">
        <v>2.564E-2</v>
      </c>
      <c r="N37" s="125">
        <v>2.564E-2</v>
      </c>
      <c r="O37" s="125">
        <v>2.564E-2</v>
      </c>
      <c r="P37" s="125">
        <v>2.564E-2</v>
      </c>
      <c r="Q37" s="125">
        <v>2.564E-2</v>
      </c>
      <c r="R37" s="125">
        <v>2.564E-2</v>
      </c>
      <c r="S37" s="125">
        <v>2.564E-2</v>
      </c>
      <c r="T37" s="125">
        <v>2.564E-2</v>
      </c>
      <c r="U37" s="125">
        <v>2.564E-2</v>
      </c>
      <c r="V37" s="126">
        <v>2.564E-2</v>
      </c>
    </row>
    <row r="38" spans="1:22" x14ac:dyDescent="0.25">
      <c r="A38" s="112">
        <v>23</v>
      </c>
      <c r="B38" s="113">
        <f t="shared" si="5"/>
        <v>2032</v>
      </c>
      <c r="C38" s="114">
        <f t="shared" si="0"/>
        <v>20512</v>
      </c>
      <c r="D38" s="127">
        <f t="shared" si="1"/>
        <v>457256</v>
      </c>
      <c r="E38" s="128">
        <f t="shared" si="2"/>
        <v>342744</v>
      </c>
      <c r="F38" s="117"/>
      <c r="G38" s="118">
        <f t="shared" si="3"/>
        <v>2.564E-2</v>
      </c>
      <c r="H38" s="119"/>
      <c r="I38" s="112">
        <v>23</v>
      </c>
      <c r="J38" s="120">
        <f t="shared" si="4"/>
        <v>2032</v>
      </c>
      <c r="K38" s="124">
        <v>2.564E-2</v>
      </c>
      <c r="L38" s="125">
        <v>2.564E-2</v>
      </c>
      <c r="M38" s="125">
        <v>2.564E-2</v>
      </c>
      <c r="N38" s="125">
        <v>2.564E-2</v>
      </c>
      <c r="O38" s="125">
        <v>2.564E-2</v>
      </c>
      <c r="P38" s="125">
        <v>2.564E-2</v>
      </c>
      <c r="Q38" s="125">
        <v>2.564E-2</v>
      </c>
      <c r="R38" s="125">
        <v>2.564E-2</v>
      </c>
      <c r="S38" s="125">
        <v>2.564E-2</v>
      </c>
      <c r="T38" s="125">
        <v>2.564E-2</v>
      </c>
      <c r="U38" s="125">
        <v>2.564E-2</v>
      </c>
      <c r="V38" s="126">
        <v>2.564E-2</v>
      </c>
    </row>
    <row r="39" spans="1:22" x14ac:dyDescent="0.25">
      <c r="A39" s="112">
        <v>24</v>
      </c>
      <c r="B39" s="113">
        <f t="shared" si="5"/>
        <v>2033</v>
      </c>
      <c r="C39" s="114">
        <f t="shared" si="0"/>
        <v>20512</v>
      </c>
      <c r="D39" s="127">
        <f t="shared" si="1"/>
        <v>477768</v>
      </c>
      <c r="E39" s="128">
        <f t="shared" si="2"/>
        <v>322232</v>
      </c>
      <c r="F39" s="117"/>
      <c r="G39" s="118">
        <f t="shared" si="3"/>
        <v>2.564E-2</v>
      </c>
      <c r="H39" s="119"/>
      <c r="I39" s="112">
        <v>24</v>
      </c>
      <c r="J39" s="120">
        <f t="shared" si="4"/>
        <v>2033</v>
      </c>
      <c r="K39" s="124">
        <v>2.564E-2</v>
      </c>
      <c r="L39" s="125">
        <v>2.564E-2</v>
      </c>
      <c r="M39" s="125">
        <v>2.564E-2</v>
      </c>
      <c r="N39" s="125">
        <v>2.564E-2</v>
      </c>
      <c r="O39" s="125">
        <v>2.564E-2</v>
      </c>
      <c r="P39" s="125">
        <v>2.564E-2</v>
      </c>
      <c r="Q39" s="125">
        <v>2.564E-2</v>
      </c>
      <c r="R39" s="125">
        <v>2.564E-2</v>
      </c>
      <c r="S39" s="125">
        <v>2.564E-2</v>
      </c>
      <c r="T39" s="125">
        <v>2.564E-2</v>
      </c>
      <c r="U39" s="125">
        <v>2.564E-2</v>
      </c>
      <c r="V39" s="126">
        <v>2.564E-2</v>
      </c>
    </row>
    <row r="40" spans="1:22" x14ac:dyDescent="0.25">
      <c r="A40" s="112">
        <v>25</v>
      </c>
      <c r="B40" s="113">
        <f t="shared" si="5"/>
        <v>2034</v>
      </c>
      <c r="C40" s="114">
        <f t="shared" si="0"/>
        <v>20512</v>
      </c>
      <c r="D40" s="127">
        <f t="shared" si="1"/>
        <v>498280</v>
      </c>
      <c r="E40" s="128">
        <f t="shared" si="2"/>
        <v>301720</v>
      </c>
      <c r="F40" s="104"/>
      <c r="G40" s="118">
        <f t="shared" si="3"/>
        <v>2.564E-2</v>
      </c>
      <c r="H40" s="119"/>
      <c r="I40" s="112">
        <v>25</v>
      </c>
      <c r="J40" s="120">
        <f t="shared" si="4"/>
        <v>2034</v>
      </c>
      <c r="K40" s="124">
        <v>2.564E-2</v>
      </c>
      <c r="L40" s="125">
        <v>2.564E-2</v>
      </c>
      <c r="M40" s="125">
        <v>2.564E-2</v>
      </c>
      <c r="N40" s="125">
        <v>2.564E-2</v>
      </c>
      <c r="O40" s="125">
        <v>2.564E-2</v>
      </c>
      <c r="P40" s="125">
        <v>2.564E-2</v>
      </c>
      <c r="Q40" s="125">
        <v>2.564E-2</v>
      </c>
      <c r="R40" s="125">
        <v>2.564E-2</v>
      </c>
      <c r="S40" s="125">
        <v>2.564E-2</v>
      </c>
      <c r="T40" s="125">
        <v>2.564E-2</v>
      </c>
      <c r="U40" s="125">
        <v>2.564E-2</v>
      </c>
      <c r="V40" s="126">
        <v>2.564E-2</v>
      </c>
    </row>
    <row r="41" spans="1:22" x14ac:dyDescent="0.25">
      <c r="A41" s="112">
        <v>26</v>
      </c>
      <c r="B41" s="113">
        <f t="shared" si="5"/>
        <v>2035</v>
      </c>
      <c r="C41" s="114">
        <f t="shared" si="0"/>
        <v>20512</v>
      </c>
      <c r="D41" s="127">
        <f t="shared" si="1"/>
        <v>518792</v>
      </c>
      <c r="E41" s="128">
        <f t="shared" si="2"/>
        <v>281208</v>
      </c>
      <c r="F41" s="104"/>
      <c r="G41" s="118">
        <f t="shared" si="3"/>
        <v>2.564E-2</v>
      </c>
      <c r="H41" s="119"/>
      <c r="I41" s="112">
        <v>26</v>
      </c>
      <c r="J41" s="120">
        <f t="shared" si="4"/>
        <v>2035</v>
      </c>
      <c r="K41" s="124">
        <v>2.564E-2</v>
      </c>
      <c r="L41" s="125">
        <v>2.564E-2</v>
      </c>
      <c r="M41" s="125">
        <v>2.564E-2</v>
      </c>
      <c r="N41" s="125">
        <v>2.564E-2</v>
      </c>
      <c r="O41" s="125">
        <v>2.564E-2</v>
      </c>
      <c r="P41" s="125">
        <v>2.564E-2</v>
      </c>
      <c r="Q41" s="125">
        <v>2.564E-2</v>
      </c>
      <c r="R41" s="125">
        <v>2.564E-2</v>
      </c>
      <c r="S41" s="125">
        <v>2.564E-2</v>
      </c>
      <c r="T41" s="125">
        <v>2.564E-2</v>
      </c>
      <c r="U41" s="125">
        <v>2.564E-2</v>
      </c>
      <c r="V41" s="126">
        <v>2.564E-2</v>
      </c>
    </row>
    <row r="42" spans="1:22" x14ac:dyDescent="0.25">
      <c r="A42" s="112">
        <v>27</v>
      </c>
      <c r="B42" s="113">
        <f t="shared" si="5"/>
        <v>2036</v>
      </c>
      <c r="C42" s="114">
        <f t="shared" si="0"/>
        <v>20512</v>
      </c>
      <c r="D42" s="127">
        <f t="shared" si="1"/>
        <v>539304</v>
      </c>
      <c r="E42" s="128">
        <f t="shared" si="2"/>
        <v>260696</v>
      </c>
      <c r="F42" s="104"/>
      <c r="G42" s="118">
        <f t="shared" si="3"/>
        <v>2.564E-2</v>
      </c>
      <c r="H42" s="119"/>
      <c r="I42" s="112">
        <v>27</v>
      </c>
      <c r="J42" s="120">
        <f t="shared" si="4"/>
        <v>2036</v>
      </c>
      <c r="K42" s="124">
        <v>2.564E-2</v>
      </c>
      <c r="L42" s="125">
        <v>2.564E-2</v>
      </c>
      <c r="M42" s="125">
        <v>2.564E-2</v>
      </c>
      <c r="N42" s="125">
        <v>2.564E-2</v>
      </c>
      <c r="O42" s="125">
        <v>2.564E-2</v>
      </c>
      <c r="P42" s="125">
        <v>2.564E-2</v>
      </c>
      <c r="Q42" s="125">
        <v>2.564E-2</v>
      </c>
      <c r="R42" s="125">
        <v>2.564E-2</v>
      </c>
      <c r="S42" s="125">
        <v>2.564E-2</v>
      </c>
      <c r="T42" s="125">
        <v>2.564E-2</v>
      </c>
      <c r="U42" s="125">
        <v>2.564E-2</v>
      </c>
      <c r="V42" s="126">
        <v>2.564E-2</v>
      </c>
    </row>
    <row r="43" spans="1:22" x14ac:dyDescent="0.25">
      <c r="A43" s="112">
        <v>28</v>
      </c>
      <c r="B43" s="113">
        <f t="shared" si="5"/>
        <v>2037</v>
      </c>
      <c r="C43" s="114">
        <f t="shared" si="0"/>
        <v>20512</v>
      </c>
      <c r="D43" s="127">
        <f t="shared" si="1"/>
        <v>559816</v>
      </c>
      <c r="E43" s="128">
        <f t="shared" si="2"/>
        <v>240184</v>
      </c>
      <c r="F43" s="104"/>
      <c r="G43" s="118">
        <f t="shared" si="3"/>
        <v>2.564E-2</v>
      </c>
      <c r="H43" s="119"/>
      <c r="I43" s="112">
        <v>28</v>
      </c>
      <c r="J43" s="120">
        <f t="shared" si="4"/>
        <v>2037</v>
      </c>
      <c r="K43" s="124">
        <v>2.564E-2</v>
      </c>
      <c r="L43" s="125">
        <v>2.564E-2</v>
      </c>
      <c r="M43" s="125">
        <v>2.564E-2</v>
      </c>
      <c r="N43" s="125">
        <v>2.564E-2</v>
      </c>
      <c r="O43" s="125">
        <v>2.564E-2</v>
      </c>
      <c r="P43" s="125">
        <v>2.564E-2</v>
      </c>
      <c r="Q43" s="125">
        <v>2.564E-2</v>
      </c>
      <c r="R43" s="125">
        <v>2.564E-2</v>
      </c>
      <c r="S43" s="125">
        <v>2.564E-2</v>
      </c>
      <c r="T43" s="125">
        <v>2.564E-2</v>
      </c>
      <c r="U43" s="125">
        <v>2.564E-2</v>
      </c>
      <c r="V43" s="126">
        <v>2.564E-2</v>
      </c>
    </row>
    <row r="44" spans="1:22" x14ac:dyDescent="0.25">
      <c r="A44" s="112">
        <v>29</v>
      </c>
      <c r="B44" s="113">
        <f t="shared" si="5"/>
        <v>2038</v>
      </c>
      <c r="C44" s="114">
        <f t="shared" si="0"/>
        <v>20512</v>
      </c>
      <c r="D44" s="127">
        <f t="shared" si="1"/>
        <v>580328</v>
      </c>
      <c r="E44" s="128">
        <f t="shared" si="2"/>
        <v>219672</v>
      </c>
      <c r="F44" s="104"/>
      <c r="G44" s="118">
        <f t="shared" si="3"/>
        <v>2.564E-2</v>
      </c>
      <c r="H44" s="119"/>
      <c r="I44" s="112">
        <v>29</v>
      </c>
      <c r="J44" s="120">
        <f t="shared" si="4"/>
        <v>2038</v>
      </c>
      <c r="K44" s="124">
        <v>2.564E-2</v>
      </c>
      <c r="L44" s="125">
        <v>2.564E-2</v>
      </c>
      <c r="M44" s="125">
        <v>2.564E-2</v>
      </c>
      <c r="N44" s="125">
        <v>2.564E-2</v>
      </c>
      <c r="O44" s="125">
        <v>2.564E-2</v>
      </c>
      <c r="P44" s="125">
        <v>2.564E-2</v>
      </c>
      <c r="Q44" s="125">
        <v>2.564E-2</v>
      </c>
      <c r="R44" s="125">
        <v>2.564E-2</v>
      </c>
      <c r="S44" s="125">
        <v>2.564E-2</v>
      </c>
      <c r="T44" s="125">
        <v>2.564E-2</v>
      </c>
      <c r="U44" s="125">
        <v>2.564E-2</v>
      </c>
      <c r="V44" s="126">
        <v>2.564E-2</v>
      </c>
    </row>
    <row r="45" spans="1:22" x14ac:dyDescent="0.25">
      <c r="A45" s="112">
        <v>30</v>
      </c>
      <c r="B45" s="113">
        <f t="shared" si="5"/>
        <v>2039</v>
      </c>
      <c r="C45" s="114">
        <f t="shared" si="0"/>
        <v>20512</v>
      </c>
      <c r="D45" s="127">
        <f t="shared" si="1"/>
        <v>600840</v>
      </c>
      <c r="E45" s="128">
        <f t="shared" si="2"/>
        <v>199160</v>
      </c>
      <c r="F45" s="104"/>
      <c r="G45" s="118">
        <f t="shared" si="3"/>
        <v>2.564E-2</v>
      </c>
      <c r="H45" s="119"/>
      <c r="I45" s="112">
        <v>30</v>
      </c>
      <c r="J45" s="120">
        <f t="shared" si="4"/>
        <v>2039</v>
      </c>
      <c r="K45" s="124">
        <v>2.564E-2</v>
      </c>
      <c r="L45" s="125">
        <v>2.564E-2</v>
      </c>
      <c r="M45" s="125">
        <v>2.564E-2</v>
      </c>
      <c r="N45" s="125">
        <v>2.564E-2</v>
      </c>
      <c r="O45" s="125">
        <v>2.564E-2</v>
      </c>
      <c r="P45" s="125">
        <v>2.564E-2</v>
      </c>
      <c r="Q45" s="125">
        <v>2.564E-2</v>
      </c>
      <c r="R45" s="125">
        <v>2.564E-2</v>
      </c>
      <c r="S45" s="125">
        <v>2.564E-2</v>
      </c>
      <c r="T45" s="125">
        <v>2.564E-2</v>
      </c>
      <c r="U45" s="125">
        <v>2.564E-2</v>
      </c>
      <c r="V45" s="126">
        <v>2.564E-2</v>
      </c>
    </row>
    <row r="46" spans="1:22" x14ac:dyDescent="0.25">
      <c r="A46" s="112">
        <v>31</v>
      </c>
      <c r="B46" s="113">
        <f t="shared" si="5"/>
        <v>2040</v>
      </c>
      <c r="C46" s="114">
        <f t="shared" si="0"/>
        <v>20512</v>
      </c>
      <c r="D46" s="127">
        <f t="shared" si="1"/>
        <v>621352</v>
      </c>
      <c r="E46" s="128">
        <f t="shared" si="2"/>
        <v>178648</v>
      </c>
      <c r="F46" s="104"/>
      <c r="G46" s="118">
        <f t="shared" si="3"/>
        <v>2.564E-2</v>
      </c>
      <c r="H46" s="119"/>
      <c r="I46" s="112">
        <v>31</v>
      </c>
      <c r="J46" s="120">
        <f t="shared" si="4"/>
        <v>2040</v>
      </c>
      <c r="K46" s="124">
        <v>2.564E-2</v>
      </c>
      <c r="L46" s="125">
        <v>2.564E-2</v>
      </c>
      <c r="M46" s="125">
        <v>2.564E-2</v>
      </c>
      <c r="N46" s="125">
        <v>2.564E-2</v>
      </c>
      <c r="O46" s="125">
        <v>2.564E-2</v>
      </c>
      <c r="P46" s="125">
        <v>2.564E-2</v>
      </c>
      <c r="Q46" s="125">
        <v>2.564E-2</v>
      </c>
      <c r="R46" s="125">
        <v>2.564E-2</v>
      </c>
      <c r="S46" s="125">
        <v>2.564E-2</v>
      </c>
      <c r="T46" s="125">
        <v>2.564E-2</v>
      </c>
      <c r="U46" s="125">
        <v>2.564E-2</v>
      </c>
      <c r="V46" s="126">
        <v>2.564E-2</v>
      </c>
    </row>
    <row r="47" spans="1:22" x14ac:dyDescent="0.25">
      <c r="A47" s="112">
        <v>32</v>
      </c>
      <c r="B47" s="113">
        <f t="shared" si="5"/>
        <v>2041</v>
      </c>
      <c r="C47" s="114">
        <f t="shared" si="0"/>
        <v>20512</v>
      </c>
      <c r="D47" s="127">
        <f t="shared" si="1"/>
        <v>641864</v>
      </c>
      <c r="E47" s="128">
        <f t="shared" si="2"/>
        <v>158136</v>
      </c>
      <c r="F47" s="104"/>
      <c r="G47" s="118">
        <f t="shared" si="3"/>
        <v>2.564E-2</v>
      </c>
      <c r="H47" s="119"/>
      <c r="I47" s="112">
        <v>32</v>
      </c>
      <c r="J47" s="120">
        <f t="shared" si="4"/>
        <v>2041</v>
      </c>
      <c r="K47" s="124">
        <v>2.564E-2</v>
      </c>
      <c r="L47" s="125">
        <v>2.564E-2</v>
      </c>
      <c r="M47" s="125">
        <v>2.564E-2</v>
      </c>
      <c r="N47" s="125">
        <v>2.564E-2</v>
      </c>
      <c r="O47" s="125">
        <v>2.564E-2</v>
      </c>
      <c r="P47" s="125">
        <v>2.564E-2</v>
      </c>
      <c r="Q47" s="125">
        <v>2.564E-2</v>
      </c>
      <c r="R47" s="125">
        <v>2.564E-2</v>
      </c>
      <c r="S47" s="125">
        <v>2.564E-2</v>
      </c>
      <c r="T47" s="125">
        <v>2.564E-2</v>
      </c>
      <c r="U47" s="125">
        <v>2.564E-2</v>
      </c>
      <c r="V47" s="126">
        <v>2.564E-2</v>
      </c>
    </row>
    <row r="48" spans="1:22" x14ac:dyDescent="0.25">
      <c r="A48" s="112">
        <v>33</v>
      </c>
      <c r="B48" s="113">
        <f t="shared" si="5"/>
        <v>2042</v>
      </c>
      <c r="C48" s="114">
        <f t="shared" si="0"/>
        <v>20512</v>
      </c>
      <c r="D48" s="127">
        <f t="shared" si="1"/>
        <v>662376</v>
      </c>
      <c r="E48" s="128">
        <f t="shared" si="2"/>
        <v>137624</v>
      </c>
      <c r="F48" s="104"/>
      <c r="G48" s="118">
        <f t="shared" si="3"/>
        <v>2.564E-2</v>
      </c>
      <c r="H48" s="119"/>
      <c r="I48" s="112">
        <v>33</v>
      </c>
      <c r="J48" s="120">
        <f t="shared" si="4"/>
        <v>2042</v>
      </c>
      <c r="K48" s="124">
        <v>2.564E-2</v>
      </c>
      <c r="L48" s="125">
        <v>2.564E-2</v>
      </c>
      <c r="M48" s="125">
        <v>2.564E-2</v>
      </c>
      <c r="N48" s="125">
        <v>2.564E-2</v>
      </c>
      <c r="O48" s="125">
        <v>2.564E-2</v>
      </c>
      <c r="P48" s="125">
        <v>2.564E-2</v>
      </c>
      <c r="Q48" s="125">
        <v>2.564E-2</v>
      </c>
      <c r="R48" s="125">
        <v>2.564E-2</v>
      </c>
      <c r="S48" s="125">
        <v>2.564E-2</v>
      </c>
      <c r="T48" s="125">
        <v>2.564E-2</v>
      </c>
      <c r="U48" s="125">
        <v>2.564E-2</v>
      </c>
      <c r="V48" s="126">
        <v>2.564E-2</v>
      </c>
    </row>
    <row r="49" spans="1:22" x14ac:dyDescent="0.25">
      <c r="A49" s="112">
        <v>34</v>
      </c>
      <c r="B49" s="113">
        <f t="shared" si="5"/>
        <v>2043</v>
      </c>
      <c r="C49" s="114">
        <f t="shared" si="0"/>
        <v>20512</v>
      </c>
      <c r="D49" s="127">
        <f t="shared" si="1"/>
        <v>682888</v>
      </c>
      <c r="E49" s="128">
        <f t="shared" si="2"/>
        <v>117112</v>
      </c>
      <c r="F49" s="104"/>
      <c r="G49" s="118">
        <f t="shared" si="3"/>
        <v>2.564E-2</v>
      </c>
      <c r="H49" s="119"/>
      <c r="I49" s="112">
        <v>34</v>
      </c>
      <c r="J49" s="120">
        <f t="shared" si="4"/>
        <v>2043</v>
      </c>
      <c r="K49" s="124">
        <v>2.564E-2</v>
      </c>
      <c r="L49" s="125">
        <v>2.564E-2</v>
      </c>
      <c r="M49" s="125">
        <v>2.564E-2</v>
      </c>
      <c r="N49" s="125">
        <v>2.564E-2</v>
      </c>
      <c r="O49" s="125">
        <v>2.564E-2</v>
      </c>
      <c r="P49" s="125">
        <v>2.564E-2</v>
      </c>
      <c r="Q49" s="125">
        <v>2.564E-2</v>
      </c>
      <c r="R49" s="125">
        <v>2.564E-2</v>
      </c>
      <c r="S49" s="125">
        <v>2.564E-2</v>
      </c>
      <c r="T49" s="125">
        <v>2.564E-2</v>
      </c>
      <c r="U49" s="125">
        <v>2.564E-2</v>
      </c>
      <c r="V49" s="126">
        <v>2.564E-2</v>
      </c>
    </row>
    <row r="50" spans="1:22" x14ac:dyDescent="0.25">
      <c r="A50" s="112">
        <v>35</v>
      </c>
      <c r="B50" s="113">
        <f t="shared" si="5"/>
        <v>2044</v>
      </c>
      <c r="C50" s="114">
        <f t="shared" si="0"/>
        <v>20512</v>
      </c>
      <c r="D50" s="127">
        <f t="shared" si="1"/>
        <v>703400</v>
      </c>
      <c r="E50" s="128">
        <f t="shared" si="2"/>
        <v>96600</v>
      </c>
      <c r="F50" s="104"/>
      <c r="G50" s="118">
        <f t="shared" si="3"/>
        <v>2.564E-2</v>
      </c>
      <c r="H50" s="119"/>
      <c r="I50" s="112">
        <v>35</v>
      </c>
      <c r="J50" s="120">
        <f t="shared" si="4"/>
        <v>2044</v>
      </c>
      <c r="K50" s="124">
        <v>2.564E-2</v>
      </c>
      <c r="L50" s="125">
        <v>2.564E-2</v>
      </c>
      <c r="M50" s="125">
        <v>2.564E-2</v>
      </c>
      <c r="N50" s="125">
        <v>2.564E-2</v>
      </c>
      <c r="O50" s="125">
        <v>2.564E-2</v>
      </c>
      <c r="P50" s="125">
        <v>2.564E-2</v>
      </c>
      <c r="Q50" s="125">
        <v>2.564E-2</v>
      </c>
      <c r="R50" s="125">
        <v>2.564E-2</v>
      </c>
      <c r="S50" s="125">
        <v>2.564E-2</v>
      </c>
      <c r="T50" s="125">
        <v>2.564E-2</v>
      </c>
      <c r="U50" s="125">
        <v>2.564E-2</v>
      </c>
      <c r="V50" s="126">
        <v>2.564E-2</v>
      </c>
    </row>
    <row r="51" spans="1:22" x14ac:dyDescent="0.25">
      <c r="A51" s="112">
        <v>36</v>
      </c>
      <c r="B51" s="113">
        <f t="shared" si="5"/>
        <v>2045</v>
      </c>
      <c r="C51" s="114">
        <f t="shared" si="0"/>
        <v>20512</v>
      </c>
      <c r="D51" s="127">
        <f t="shared" si="1"/>
        <v>723912</v>
      </c>
      <c r="E51" s="128">
        <f t="shared" si="2"/>
        <v>76088</v>
      </c>
      <c r="F51" s="104"/>
      <c r="G51" s="118">
        <f t="shared" si="3"/>
        <v>2.564E-2</v>
      </c>
      <c r="H51" s="119"/>
      <c r="I51" s="112">
        <v>36</v>
      </c>
      <c r="J51" s="120">
        <f t="shared" si="4"/>
        <v>2045</v>
      </c>
      <c r="K51" s="124">
        <v>2.564E-2</v>
      </c>
      <c r="L51" s="125">
        <v>2.564E-2</v>
      </c>
      <c r="M51" s="125">
        <v>2.564E-2</v>
      </c>
      <c r="N51" s="125">
        <v>2.564E-2</v>
      </c>
      <c r="O51" s="125">
        <v>2.564E-2</v>
      </c>
      <c r="P51" s="125">
        <v>2.564E-2</v>
      </c>
      <c r="Q51" s="125">
        <v>2.564E-2</v>
      </c>
      <c r="R51" s="125">
        <v>2.564E-2</v>
      </c>
      <c r="S51" s="125">
        <v>2.564E-2</v>
      </c>
      <c r="T51" s="125">
        <v>2.564E-2</v>
      </c>
      <c r="U51" s="125">
        <v>2.564E-2</v>
      </c>
      <c r="V51" s="126">
        <v>2.564E-2</v>
      </c>
    </row>
    <row r="52" spans="1:22" x14ac:dyDescent="0.25">
      <c r="A52" s="112">
        <v>37</v>
      </c>
      <c r="B52" s="113">
        <f t="shared" si="5"/>
        <v>2046</v>
      </c>
      <c r="C52" s="114">
        <f t="shared" si="0"/>
        <v>20512</v>
      </c>
      <c r="D52" s="127">
        <f t="shared" si="1"/>
        <v>744424</v>
      </c>
      <c r="E52" s="128">
        <f t="shared" si="2"/>
        <v>55576</v>
      </c>
      <c r="F52" s="104"/>
      <c r="G52" s="118">
        <f t="shared" si="3"/>
        <v>2.564E-2</v>
      </c>
      <c r="H52" s="119"/>
      <c r="I52" s="112">
        <v>37</v>
      </c>
      <c r="J52" s="120">
        <f t="shared" si="4"/>
        <v>2046</v>
      </c>
      <c r="K52" s="124">
        <v>2.564E-2</v>
      </c>
      <c r="L52" s="125">
        <v>2.564E-2</v>
      </c>
      <c r="M52" s="125">
        <v>2.564E-2</v>
      </c>
      <c r="N52" s="125">
        <v>2.564E-2</v>
      </c>
      <c r="O52" s="125">
        <v>2.564E-2</v>
      </c>
      <c r="P52" s="125">
        <v>2.564E-2</v>
      </c>
      <c r="Q52" s="125">
        <v>2.564E-2</v>
      </c>
      <c r="R52" s="125">
        <v>2.564E-2</v>
      </c>
      <c r="S52" s="125">
        <v>2.564E-2</v>
      </c>
      <c r="T52" s="125">
        <v>2.564E-2</v>
      </c>
      <c r="U52" s="125">
        <v>2.564E-2</v>
      </c>
      <c r="V52" s="126">
        <v>2.564E-2</v>
      </c>
    </row>
    <row r="53" spans="1:22" x14ac:dyDescent="0.25">
      <c r="A53" s="112">
        <v>38</v>
      </c>
      <c r="B53" s="113">
        <f t="shared" si="5"/>
        <v>2047</v>
      </c>
      <c r="C53" s="114">
        <f t="shared" si="0"/>
        <v>20512</v>
      </c>
      <c r="D53" s="127">
        <f t="shared" si="1"/>
        <v>764936</v>
      </c>
      <c r="E53" s="128">
        <f t="shared" si="2"/>
        <v>35064</v>
      </c>
      <c r="F53" s="104"/>
      <c r="G53" s="118">
        <f t="shared" si="3"/>
        <v>2.564E-2</v>
      </c>
      <c r="H53" s="119"/>
      <c r="I53" s="112">
        <v>38</v>
      </c>
      <c r="J53" s="120">
        <f t="shared" si="4"/>
        <v>2047</v>
      </c>
      <c r="K53" s="124">
        <v>2.564E-2</v>
      </c>
      <c r="L53" s="125">
        <v>2.564E-2</v>
      </c>
      <c r="M53" s="125">
        <v>2.564E-2</v>
      </c>
      <c r="N53" s="125">
        <v>2.564E-2</v>
      </c>
      <c r="O53" s="125">
        <v>2.564E-2</v>
      </c>
      <c r="P53" s="125">
        <v>2.564E-2</v>
      </c>
      <c r="Q53" s="125">
        <v>2.564E-2</v>
      </c>
      <c r="R53" s="125">
        <v>2.564E-2</v>
      </c>
      <c r="S53" s="125">
        <v>2.564E-2</v>
      </c>
      <c r="T53" s="125">
        <v>2.564E-2</v>
      </c>
      <c r="U53" s="125">
        <v>2.564E-2</v>
      </c>
      <c r="V53" s="126">
        <v>2.564E-2</v>
      </c>
    </row>
    <row r="54" spans="1:22" x14ac:dyDescent="0.25">
      <c r="A54" s="112">
        <v>39</v>
      </c>
      <c r="B54" s="113">
        <f t="shared" si="5"/>
        <v>2048</v>
      </c>
      <c r="C54" s="114">
        <f t="shared" si="0"/>
        <v>20512</v>
      </c>
      <c r="D54" s="127">
        <f t="shared" si="1"/>
        <v>785448</v>
      </c>
      <c r="E54" s="128">
        <f t="shared" si="2"/>
        <v>14552</v>
      </c>
      <c r="F54" s="104"/>
      <c r="G54" s="118">
        <f t="shared" si="3"/>
        <v>2.564E-2</v>
      </c>
      <c r="H54" s="119"/>
      <c r="I54" s="112">
        <v>39</v>
      </c>
      <c r="J54" s="120">
        <f t="shared" si="4"/>
        <v>2048</v>
      </c>
      <c r="K54" s="124">
        <v>2.564E-2</v>
      </c>
      <c r="L54" s="125">
        <v>2.564E-2</v>
      </c>
      <c r="M54" s="125">
        <v>2.564E-2</v>
      </c>
      <c r="N54" s="125">
        <v>2.564E-2</v>
      </c>
      <c r="O54" s="125">
        <v>2.564E-2</v>
      </c>
      <c r="P54" s="125">
        <v>2.564E-2</v>
      </c>
      <c r="Q54" s="125">
        <v>2.564E-2</v>
      </c>
      <c r="R54" s="125">
        <v>2.564E-2</v>
      </c>
      <c r="S54" s="125">
        <v>2.564E-2</v>
      </c>
      <c r="T54" s="125">
        <v>2.564E-2</v>
      </c>
      <c r="U54" s="125">
        <v>2.564E-2</v>
      </c>
      <c r="V54" s="126">
        <v>2.564E-2</v>
      </c>
    </row>
    <row r="55" spans="1:22" ht="15.6" thickBot="1" x14ac:dyDescent="0.3">
      <c r="A55" s="129">
        <v>40</v>
      </c>
      <c r="B55" s="130">
        <f t="shared" si="5"/>
        <v>2049</v>
      </c>
      <c r="C55" s="131">
        <f t="shared" si="0"/>
        <v>14551.999999999998</v>
      </c>
      <c r="D55" s="132">
        <f t="shared" si="1"/>
        <v>800000</v>
      </c>
      <c r="E55" s="133">
        <f t="shared" si="2"/>
        <v>0</v>
      </c>
      <c r="F55" s="104"/>
      <c r="G55" s="134">
        <f t="shared" si="3"/>
        <v>1.8189999999999998E-2</v>
      </c>
      <c r="H55" s="119"/>
      <c r="I55" s="129">
        <v>40</v>
      </c>
      <c r="J55" s="135">
        <f t="shared" si="4"/>
        <v>2049</v>
      </c>
      <c r="K55" s="136">
        <v>1.07E-3</v>
      </c>
      <c r="L55" s="137">
        <v>3.2100000000000002E-3</v>
      </c>
      <c r="M55" s="137">
        <v>5.3500000000000006E-3</v>
      </c>
      <c r="N55" s="137">
        <v>7.4900000000000001E-3</v>
      </c>
      <c r="O55" s="137">
        <v>9.6299999999999997E-3</v>
      </c>
      <c r="P55" s="137">
        <v>1.1770000000000001E-2</v>
      </c>
      <c r="Q55" s="137">
        <v>1.391E-2</v>
      </c>
      <c r="R55" s="137">
        <v>1.6049999999999998E-2</v>
      </c>
      <c r="S55" s="137">
        <v>1.8189999999999998E-2</v>
      </c>
      <c r="T55" s="137">
        <v>2.0330000000000001E-2</v>
      </c>
      <c r="U55" s="137">
        <v>2.247E-2</v>
      </c>
      <c r="V55" s="138">
        <v>2.461E-2</v>
      </c>
    </row>
    <row r="56" spans="1:22" x14ac:dyDescent="0.25">
      <c r="A56" s="139"/>
      <c r="B56" s="139"/>
      <c r="C56" s="139"/>
      <c r="D56" s="139"/>
      <c r="E56" s="139"/>
      <c r="F56" s="104"/>
      <c r="G56" s="140"/>
      <c r="H56" s="93"/>
      <c r="I56" s="141"/>
      <c r="J56" s="141"/>
      <c r="K56" s="141"/>
      <c r="L56" s="141"/>
      <c r="M56" s="141"/>
      <c r="N56" s="141"/>
      <c r="O56" s="141"/>
      <c r="P56" s="141"/>
      <c r="Q56" s="142"/>
      <c r="R56" s="141"/>
      <c r="S56" s="139"/>
      <c r="T56" s="139"/>
      <c r="U56" s="139"/>
      <c r="V56" s="139"/>
    </row>
    <row r="57" spans="1:22" x14ac:dyDescent="0.25">
      <c r="A57" s="139"/>
      <c r="B57" s="139"/>
      <c r="C57" s="139"/>
      <c r="D57" s="139"/>
      <c r="E57" s="139"/>
      <c r="F57" s="104"/>
      <c r="G57" s="140"/>
      <c r="H57" s="93"/>
      <c r="I57" s="60"/>
      <c r="J57" s="60"/>
      <c r="K57" s="60"/>
      <c r="L57" s="60"/>
      <c r="M57" s="60"/>
      <c r="N57" s="60"/>
      <c r="O57" s="60"/>
      <c r="P57" s="60"/>
      <c r="Q57" s="60"/>
      <c r="R57" s="60"/>
      <c r="S57" s="60"/>
      <c r="T57" s="60"/>
      <c r="U57" s="60"/>
      <c r="V57" s="60"/>
    </row>
    <row r="103" spans="3:3" x14ac:dyDescent="0.25">
      <c r="C103" s="139" t="s">
        <v>74</v>
      </c>
    </row>
    <row r="105" spans="3:3" x14ac:dyDescent="0.25">
      <c r="C105" s="139">
        <v>1</v>
      </c>
    </row>
    <row r="106" spans="3:3" x14ac:dyDescent="0.25">
      <c r="C106" s="139">
        <v>2</v>
      </c>
    </row>
    <row r="107" spans="3:3" x14ac:dyDescent="0.25">
      <c r="C107" s="139">
        <v>3</v>
      </c>
    </row>
    <row r="108" spans="3:3" x14ac:dyDescent="0.25">
      <c r="C108" s="139">
        <v>4</v>
      </c>
    </row>
    <row r="109" spans="3:3" x14ac:dyDescent="0.25">
      <c r="C109" s="139">
        <v>5</v>
      </c>
    </row>
    <row r="110" spans="3:3" x14ac:dyDescent="0.25">
      <c r="C110" s="139">
        <v>6</v>
      </c>
    </row>
    <row r="111" spans="3:3" x14ac:dyDescent="0.25">
      <c r="C111" s="139">
        <v>7</v>
      </c>
    </row>
    <row r="112" spans="3:3" x14ac:dyDescent="0.25">
      <c r="C112" s="139">
        <v>8</v>
      </c>
    </row>
    <row r="113" spans="3:3" x14ac:dyDescent="0.25">
      <c r="C113" s="139">
        <v>9</v>
      </c>
    </row>
    <row r="114" spans="3:3" x14ac:dyDescent="0.25">
      <c r="C114" s="139">
        <v>10</v>
      </c>
    </row>
    <row r="115" spans="3:3" x14ac:dyDescent="0.25">
      <c r="C115" s="139">
        <v>11</v>
      </c>
    </row>
    <row r="116" spans="3:3" x14ac:dyDescent="0.25">
      <c r="C116" s="139">
        <v>12</v>
      </c>
    </row>
  </sheetData>
  <sheetProtection algorithmName="SHA-512" hashValue="iIf7hzllAPmD57PRb/gtffPNCqlSKOOfbv4+vR4zfjCnF8PievlKCv1HolOyQU4Asd+BPbqisxK/d3rah5d+iQ==" saltValue="bKrF1zETUI+hIqX5KC8MGw==" spinCount="100000" sheet="1" objects="1" scenarios="1"/>
  <mergeCells count="21">
    <mergeCell ref="B7:C7"/>
    <mergeCell ref="D7:K7"/>
    <mergeCell ref="D10:K10"/>
    <mergeCell ref="A14:C14"/>
    <mergeCell ref="D12:K12"/>
    <mergeCell ref="D13:K13"/>
    <mergeCell ref="A11:A13"/>
    <mergeCell ref="B11:K11"/>
    <mergeCell ref="I14:V14"/>
    <mergeCell ref="A8:A10"/>
    <mergeCell ref="D8:K8"/>
    <mergeCell ref="D9:K9"/>
    <mergeCell ref="A1:N1"/>
    <mergeCell ref="A2:N2"/>
    <mergeCell ref="A3:R3"/>
    <mergeCell ref="B5:D5"/>
    <mergeCell ref="B6:D6"/>
    <mergeCell ref="B4:D4"/>
    <mergeCell ref="E4:K4"/>
    <mergeCell ref="E5:K5"/>
    <mergeCell ref="E6:K6"/>
  </mergeCells>
  <dataValidations count="1">
    <dataValidation type="list" showInputMessage="1" showErrorMessage="1" sqref="C13" xr:uid="{8DA1BD69-72EC-4BF7-B228-75DB40ED0143}">
      <formula1>$C$104:$C$116</formula1>
    </dataValidation>
  </dataValidations>
  <pageMargins left="0.7" right="0.7" top="0.75" bottom="0.75" header="0.3" footer="0.3"/>
  <pageSetup orientation="portrait" r:id="rId1"/>
  <ignoredErrors>
    <ignoredError sqref="D40:E49"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1FFBE-7F42-43DE-AB61-2755044C1D5D}">
  <dimension ref="A1:Z123"/>
  <sheetViews>
    <sheetView topLeftCell="A3" zoomScale="90" zoomScaleNormal="90" workbookViewId="0">
      <selection activeCell="A2" sqref="A2"/>
    </sheetView>
  </sheetViews>
  <sheetFormatPr defaultColWidth="5.5546875" defaultRowHeight="15" x14ac:dyDescent="0.25"/>
  <cols>
    <col min="1" max="1" width="18.44140625" style="10" customWidth="1"/>
    <col min="2" max="2" width="18.88671875" style="10" customWidth="1"/>
    <col min="3" max="5" width="18.6640625" style="10" customWidth="1"/>
    <col min="6" max="6" width="18.6640625" style="2" customWidth="1"/>
    <col min="7" max="7" width="19.109375" style="25" customWidth="1"/>
    <col min="8" max="8" width="18.6640625" style="2" customWidth="1"/>
    <col min="9" max="9" width="15.6640625" style="10" customWidth="1"/>
    <col min="10" max="10" width="11.5546875" style="10" customWidth="1"/>
    <col min="11" max="16" width="11.6640625" style="10" customWidth="1"/>
    <col min="17" max="17" width="11.6640625" style="22" customWidth="1"/>
    <col min="18" max="18" width="11.6640625" style="10" customWidth="1"/>
    <col min="19" max="19" width="11.44140625" style="10" customWidth="1"/>
    <col min="20" max="39" width="11.6640625" style="10" customWidth="1"/>
    <col min="40" max="16384" width="5.5546875" style="10"/>
  </cols>
  <sheetData>
    <row r="1" spans="1:22" ht="15" customHeight="1" x14ac:dyDescent="0.3">
      <c r="A1" s="269" t="s">
        <v>75</v>
      </c>
      <c r="B1" s="269"/>
      <c r="C1" s="269"/>
      <c r="D1" s="269"/>
      <c r="E1" s="269"/>
      <c r="F1" s="269"/>
      <c r="G1" s="269"/>
      <c r="H1" s="269"/>
      <c r="I1" s="269"/>
      <c r="J1" s="269"/>
      <c r="K1" s="269"/>
      <c r="L1" s="54"/>
      <c r="M1" s="54"/>
      <c r="N1" s="54"/>
      <c r="O1" s="1"/>
      <c r="P1" s="1"/>
      <c r="Q1" s="103"/>
      <c r="R1" s="1"/>
      <c r="S1" s="93"/>
      <c r="T1" s="93"/>
      <c r="U1" s="93"/>
      <c r="V1" s="93"/>
    </row>
    <row r="2" spans="1:22" ht="15.6" x14ac:dyDescent="0.3">
      <c r="A2" s="269" t="s">
        <v>76</v>
      </c>
      <c r="B2" s="269"/>
      <c r="C2" s="269"/>
      <c r="D2" s="269"/>
      <c r="E2" s="269"/>
      <c r="F2" s="269"/>
      <c r="G2" s="269"/>
      <c r="H2" s="269"/>
      <c r="I2" s="269"/>
      <c r="J2" s="269"/>
      <c r="K2" s="269"/>
      <c r="L2" s="54"/>
      <c r="M2" s="54"/>
      <c r="N2" s="54"/>
      <c r="O2" s="1"/>
      <c r="P2" s="1"/>
      <c r="Q2" s="103"/>
      <c r="R2" s="1"/>
      <c r="S2" s="93"/>
      <c r="T2" s="93"/>
      <c r="U2" s="93"/>
      <c r="V2" s="93"/>
    </row>
    <row r="3" spans="1:22" ht="236.25" customHeight="1" x14ac:dyDescent="0.3">
      <c r="A3" s="265" t="s">
        <v>77</v>
      </c>
      <c r="B3" s="265"/>
      <c r="C3" s="265"/>
      <c r="D3" s="265"/>
      <c r="E3" s="265"/>
      <c r="F3" s="265"/>
      <c r="G3" s="265"/>
      <c r="H3" s="265"/>
      <c r="I3" s="265"/>
      <c r="J3" s="265"/>
      <c r="K3" s="265"/>
      <c r="L3" s="265"/>
      <c r="M3" s="265"/>
      <c r="N3" s="265"/>
      <c r="O3" s="265"/>
      <c r="P3" s="265"/>
      <c r="Q3" s="265"/>
      <c r="R3" s="265"/>
      <c r="S3" s="93"/>
      <c r="T3" s="93"/>
      <c r="U3" s="93"/>
      <c r="V3" s="93"/>
    </row>
    <row r="4" spans="1:22" ht="15" customHeight="1" x14ac:dyDescent="0.3">
      <c r="A4" s="24" t="s">
        <v>2</v>
      </c>
      <c r="B4" s="273">
        <f>'Consolidated Summary'!B3:C3</f>
        <v>0</v>
      </c>
      <c r="C4" s="273"/>
      <c r="D4" s="273"/>
      <c r="E4" s="274" t="s">
        <v>38</v>
      </c>
      <c r="F4" s="274"/>
      <c r="G4" s="274"/>
      <c r="H4" s="274"/>
      <c r="I4" s="274"/>
      <c r="J4" s="274"/>
      <c r="K4" s="274"/>
      <c r="L4" s="93"/>
      <c r="M4" s="93"/>
      <c r="N4" s="93"/>
      <c r="O4" s="93"/>
      <c r="P4" s="93"/>
      <c r="Q4" s="93"/>
      <c r="R4" s="93"/>
      <c r="S4" s="93"/>
      <c r="T4" s="93"/>
      <c r="U4" s="93"/>
      <c r="V4" s="93"/>
    </row>
    <row r="5" spans="1:22" s="48" customFormat="1" ht="15" customHeight="1" x14ac:dyDescent="0.3">
      <c r="A5" s="26" t="s">
        <v>4</v>
      </c>
      <c r="B5" s="275">
        <f>'Consolidated Summary'!B4:C4</f>
        <v>0</v>
      </c>
      <c r="C5" s="275"/>
      <c r="D5" s="275"/>
      <c r="E5" s="274" t="s">
        <v>38</v>
      </c>
      <c r="F5" s="274"/>
      <c r="G5" s="274"/>
      <c r="H5" s="274"/>
      <c r="I5" s="274"/>
      <c r="J5" s="274"/>
      <c r="K5" s="274"/>
      <c r="L5" s="93"/>
      <c r="M5" s="93"/>
      <c r="N5" s="93"/>
      <c r="O5" s="93"/>
      <c r="P5" s="93"/>
      <c r="Q5" s="93"/>
      <c r="R5" s="93"/>
      <c r="S5" s="93"/>
      <c r="T5" s="93"/>
      <c r="U5" s="93"/>
      <c r="V5" s="93"/>
    </row>
    <row r="6" spans="1:22" s="48" customFormat="1" ht="32.25" customHeight="1" x14ac:dyDescent="0.3">
      <c r="A6" s="24" t="s">
        <v>6</v>
      </c>
      <c r="B6" s="275">
        <f>'Consolidated Summary'!B5:C5</f>
        <v>0</v>
      </c>
      <c r="C6" s="275"/>
      <c r="D6" s="275"/>
      <c r="E6" s="274" t="s">
        <v>38</v>
      </c>
      <c r="F6" s="274"/>
      <c r="G6" s="274"/>
      <c r="H6" s="274"/>
      <c r="I6" s="274"/>
      <c r="J6" s="274"/>
      <c r="K6" s="274"/>
      <c r="L6" s="93"/>
      <c r="M6" s="93"/>
      <c r="N6" s="93"/>
      <c r="O6" s="93"/>
      <c r="P6" s="93"/>
      <c r="Q6" s="93"/>
      <c r="R6" s="93"/>
      <c r="S6" s="93"/>
      <c r="T6" s="93"/>
      <c r="U6" s="93"/>
      <c r="V6" s="93"/>
    </row>
    <row r="7" spans="1:22" s="48" customFormat="1" ht="33.75" customHeight="1" x14ac:dyDescent="0.3">
      <c r="A7" s="265" t="s">
        <v>78</v>
      </c>
      <c r="B7" s="265"/>
      <c r="C7" s="143">
        <v>2019</v>
      </c>
      <c r="D7" s="271" t="s">
        <v>79</v>
      </c>
      <c r="E7" s="271"/>
      <c r="F7" s="271"/>
      <c r="G7" s="271"/>
      <c r="H7" s="271"/>
      <c r="I7" s="271"/>
      <c r="J7" s="271"/>
      <c r="K7" s="271"/>
      <c r="L7" s="93"/>
      <c r="M7" s="93"/>
      <c r="N7" s="93"/>
      <c r="O7" s="93"/>
      <c r="P7" s="93"/>
      <c r="Q7" s="93"/>
      <c r="R7" s="93"/>
      <c r="S7" s="93"/>
      <c r="T7" s="93"/>
      <c r="U7" s="93"/>
      <c r="V7" s="93"/>
    </row>
    <row r="8" spans="1:22" s="48" customFormat="1" ht="19.5" customHeight="1" x14ac:dyDescent="0.3">
      <c r="A8" s="265" t="s">
        <v>80</v>
      </c>
      <c r="B8" s="265"/>
      <c r="C8" s="143">
        <v>2019</v>
      </c>
      <c r="D8" s="242" t="s">
        <v>40</v>
      </c>
      <c r="E8" s="242"/>
      <c r="F8" s="242"/>
      <c r="G8" s="242"/>
      <c r="H8" s="242"/>
      <c r="I8" s="242"/>
      <c r="J8" s="242"/>
      <c r="K8" s="242"/>
      <c r="L8" s="105"/>
      <c r="M8" s="93"/>
      <c r="N8" s="93"/>
      <c r="O8" s="93"/>
      <c r="P8" s="93"/>
      <c r="Q8" s="93"/>
      <c r="R8" s="93"/>
      <c r="S8" s="93"/>
      <c r="T8" s="93"/>
      <c r="U8" s="93"/>
      <c r="V8" s="93"/>
    </row>
    <row r="9" spans="1:22" s="4" customFormat="1" ht="30" customHeight="1" x14ac:dyDescent="0.3">
      <c r="A9" s="265" t="s">
        <v>41</v>
      </c>
      <c r="B9" s="206" t="s">
        <v>42</v>
      </c>
      <c r="C9" s="106">
        <v>1000000</v>
      </c>
      <c r="D9" s="242" t="s">
        <v>43</v>
      </c>
      <c r="E9" s="242"/>
      <c r="F9" s="242"/>
      <c r="G9" s="242"/>
      <c r="H9" s="242"/>
      <c r="I9" s="242"/>
      <c r="J9" s="242"/>
      <c r="K9" s="242"/>
      <c r="L9" s="1"/>
      <c r="M9" s="1"/>
      <c r="N9" s="1"/>
      <c r="O9" s="1"/>
      <c r="P9" s="1"/>
      <c r="Q9" s="8"/>
      <c r="R9" s="1"/>
      <c r="S9" s="1"/>
      <c r="T9" s="1"/>
      <c r="U9" s="1"/>
      <c r="V9" s="1"/>
    </row>
    <row r="10" spans="1:22" s="4" customFormat="1" ht="30" customHeight="1" x14ac:dyDescent="0.3">
      <c r="A10" s="265"/>
      <c r="B10" s="206" t="s">
        <v>44</v>
      </c>
      <c r="C10" s="96">
        <v>800000</v>
      </c>
      <c r="D10" s="242" t="s">
        <v>45</v>
      </c>
      <c r="E10" s="242"/>
      <c r="F10" s="242"/>
      <c r="G10" s="242"/>
      <c r="H10" s="242"/>
      <c r="I10" s="242"/>
      <c r="J10" s="242"/>
      <c r="K10" s="242"/>
      <c r="L10" s="1"/>
      <c r="M10" s="1"/>
      <c r="N10" s="1"/>
      <c r="O10" s="1"/>
      <c r="P10" s="1"/>
      <c r="Q10" s="8"/>
      <c r="R10" s="1"/>
      <c r="S10" s="1"/>
      <c r="T10" s="1"/>
      <c r="U10" s="1"/>
      <c r="V10" s="1"/>
    </row>
    <row r="11" spans="1:22" ht="31.2" x14ac:dyDescent="0.3">
      <c r="A11" s="265"/>
      <c r="B11" s="6" t="s">
        <v>46</v>
      </c>
      <c r="C11" s="107">
        <f>C10/C9</f>
        <v>0.8</v>
      </c>
      <c r="D11" s="276" t="s">
        <v>47</v>
      </c>
      <c r="E11" s="276"/>
      <c r="F11" s="276"/>
      <c r="G11" s="276"/>
      <c r="H11" s="276"/>
      <c r="I11" s="276"/>
      <c r="J11" s="276"/>
      <c r="K11" s="276"/>
      <c r="L11" s="93"/>
      <c r="M11" s="93"/>
      <c r="N11" s="93"/>
      <c r="O11" s="93"/>
      <c r="P11" s="93"/>
      <c r="Q11" s="103"/>
      <c r="R11" s="93"/>
      <c r="S11" s="93"/>
      <c r="T11" s="93"/>
      <c r="U11" s="93"/>
      <c r="V11" s="93"/>
    </row>
    <row r="12" spans="1:22" ht="31.2" x14ac:dyDescent="0.3">
      <c r="A12" s="272" t="s">
        <v>81</v>
      </c>
      <c r="B12" s="49" t="s">
        <v>82</v>
      </c>
      <c r="C12" s="144">
        <v>46000</v>
      </c>
      <c r="D12" s="264" t="s">
        <v>83</v>
      </c>
      <c r="E12" s="264"/>
      <c r="F12" s="264"/>
      <c r="G12" s="264"/>
      <c r="H12" s="264"/>
      <c r="I12" s="264"/>
      <c r="J12" s="264"/>
      <c r="K12" s="264"/>
      <c r="L12" s="93"/>
      <c r="M12" s="93"/>
      <c r="N12" s="93"/>
      <c r="O12" s="93"/>
      <c r="P12" s="93"/>
      <c r="Q12" s="103"/>
      <c r="R12" s="93"/>
      <c r="S12" s="93"/>
      <c r="T12" s="93"/>
      <c r="U12" s="93"/>
      <c r="V12" s="93"/>
    </row>
    <row r="13" spans="1:22" ht="31.5" customHeight="1" x14ac:dyDescent="0.3">
      <c r="A13" s="272"/>
      <c r="B13" s="49" t="s">
        <v>84</v>
      </c>
      <c r="C13" s="145">
        <f>C10-C12</f>
        <v>754000</v>
      </c>
      <c r="D13" s="242" t="s">
        <v>85</v>
      </c>
      <c r="E13" s="242"/>
      <c r="F13" s="242"/>
      <c r="G13" s="242"/>
      <c r="H13" s="242"/>
      <c r="I13" s="242"/>
      <c r="J13" s="242"/>
      <c r="K13" s="242"/>
      <c r="L13" s="93"/>
      <c r="M13" s="93"/>
      <c r="N13" s="93"/>
      <c r="O13" s="93"/>
      <c r="P13" s="93"/>
      <c r="Q13" s="103"/>
      <c r="R13" s="93"/>
      <c r="S13" s="93"/>
      <c r="T13" s="93"/>
      <c r="U13" s="93"/>
      <c r="V13" s="93"/>
    </row>
    <row r="14" spans="1:22" ht="63" customHeight="1" x14ac:dyDescent="0.3">
      <c r="A14" s="272"/>
      <c r="B14" s="49" t="s">
        <v>86</v>
      </c>
      <c r="C14" s="144">
        <f>SUM(H25:H33)</f>
        <v>226200.00000000003</v>
      </c>
      <c r="D14" s="242" t="s">
        <v>87</v>
      </c>
      <c r="E14" s="242"/>
      <c r="F14" s="242"/>
      <c r="G14" s="242"/>
      <c r="H14" s="242"/>
      <c r="I14" s="242"/>
      <c r="J14" s="242"/>
      <c r="K14" s="242"/>
      <c r="L14" s="93"/>
      <c r="M14" s="93"/>
      <c r="N14" s="93"/>
      <c r="O14" s="93"/>
      <c r="P14" s="93"/>
      <c r="Q14" s="103"/>
      <c r="R14" s="93"/>
      <c r="S14" s="93"/>
      <c r="T14" s="93"/>
      <c r="U14" s="93"/>
      <c r="V14" s="93"/>
    </row>
    <row r="15" spans="1:22" ht="48" customHeight="1" x14ac:dyDescent="0.3">
      <c r="A15" s="272"/>
      <c r="B15" s="49" t="s">
        <v>88</v>
      </c>
      <c r="C15" s="145">
        <f>C12+C14</f>
        <v>272200</v>
      </c>
      <c r="D15" s="242" t="s">
        <v>89</v>
      </c>
      <c r="E15" s="242"/>
      <c r="F15" s="242"/>
      <c r="G15" s="242"/>
      <c r="H15" s="242"/>
      <c r="I15" s="242"/>
      <c r="J15" s="242"/>
      <c r="K15" s="242"/>
      <c r="L15" s="93"/>
      <c r="M15" s="93"/>
      <c r="N15" s="93"/>
      <c r="O15" s="93"/>
      <c r="P15" s="93"/>
      <c r="Q15" s="103"/>
      <c r="R15" s="93"/>
      <c r="S15" s="93"/>
      <c r="T15" s="93"/>
      <c r="U15" s="93"/>
      <c r="V15" s="93"/>
    </row>
    <row r="16" spans="1:22" ht="30" customHeight="1" x14ac:dyDescent="0.25">
      <c r="A16" s="267" t="s">
        <v>48</v>
      </c>
      <c r="B16" s="242" t="s">
        <v>90</v>
      </c>
      <c r="C16" s="242"/>
      <c r="D16" s="242"/>
      <c r="E16" s="242"/>
      <c r="F16" s="242"/>
      <c r="G16" s="242"/>
      <c r="H16" s="242"/>
      <c r="I16" s="242"/>
      <c r="J16" s="242"/>
      <c r="K16" s="242"/>
      <c r="L16" s="93"/>
      <c r="M16" s="93"/>
      <c r="N16" s="93"/>
      <c r="O16" s="93"/>
      <c r="P16" s="93"/>
      <c r="Q16" s="103"/>
      <c r="R16" s="93"/>
      <c r="S16" s="93"/>
      <c r="T16" s="93"/>
      <c r="U16" s="93"/>
      <c r="V16" s="93"/>
    </row>
    <row r="17" spans="1:26" s="4" customFormat="1" ht="30.75" customHeight="1" x14ac:dyDescent="0.3">
      <c r="A17" s="267"/>
      <c r="B17" s="4" t="s">
        <v>50</v>
      </c>
      <c r="C17" s="108">
        <v>2008</v>
      </c>
      <c r="D17" s="242" t="s">
        <v>91</v>
      </c>
      <c r="E17" s="242"/>
      <c r="F17" s="242"/>
      <c r="G17" s="242"/>
      <c r="H17" s="242"/>
      <c r="I17" s="242"/>
      <c r="J17" s="242"/>
      <c r="K17" s="242"/>
      <c r="L17" s="1"/>
      <c r="M17" s="1"/>
      <c r="N17" s="1"/>
      <c r="O17" s="1"/>
      <c r="P17" s="1"/>
      <c r="Q17" s="8"/>
      <c r="R17" s="1"/>
      <c r="S17" s="1"/>
      <c r="T17" s="1"/>
      <c r="U17" s="1"/>
      <c r="V17" s="1"/>
    </row>
    <row r="18" spans="1:26" ht="31.5" customHeight="1" x14ac:dyDescent="0.3">
      <c r="A18" s="267"/>
      <c r="B18" s="5" t="s">
        <v>52</v>
      </c>
      <c r="C18" s="92">
        <v>5</v>
      </c>
      <c r="D18" s="268" t="s">
        <v>53</v>
      </c>
      <c r="E18" s="268"/>
      <c r="F18" s="268"/>
      <c r="G18" s="268"/>
      <c r="H18" s="268"/>
      <c r="I18" s="268"/>
      <c r="J18" s="268"/>
      <c r="K18" s="268"/>
      <c r="L18" s="93"/>
      <c r="M18" s="93"/>
      <c r="N18" s="93"/>
      <c r="O18" s="93"/>
      <c r="P18" s="93"/>
      <c r="Q18" s="103"/>
      <c r="R18" s="93"/>
      <c r="S18" s="93"/>
      <c r="T18" s="93"/>
      <c r="U18" s="93"/>
      <c r="V18" s="93"/>
      <c r="W18" s="60"/>
      <c r="X18" s="60"/>
      <c r="Y18" s="60"/>
      <c r="Z18" s="60"/>
    </row>
    <row r="19" spans="1:26" ht="15.6" x14ac:dyDescent="0.3">
      <c r="A19" s="265" t="s">
        <v>92</v>
      </c>
      <c r="B19" s="265"/>
      <c r="C19" s="143">
        <v>2010</v>
      </c>
      <c r="D19" s="264" t="s">
        <v>93</v>
      </c>
      <c r="E19" s="264"/>
      <c r="F19" s="264"/>
      <c r="G19" s="264"/>
      <c r="H19" s="264"/>
      <c r="I19" s="264"/>
      <c r="J19" s="208"/>
      <c r="K19" s="208"/>
      <c r="L19" s="93"/>
      <c r="M19" s="93"/>
      <c r="N19" s="93"/>
      <c r="O19" s="93"/>
      <c r="P19" s="93"/>
      <c r="Q19" s="103"/>
      <c r="R19" s="93"/>
      <c r="S19" s="93"/>
      <c r="T19" s="93"/>
      <c r="U19" s="93"/>
      <c r="V19" s="93"/>
      <c r="W19" s="60"/>
      <c r="X19" s="60"/>
      <c r="Y19" s="60"/>
      <c r="Z19" s="60"/>
    </row>
    <row r="20" spans="1:26" ht="15.6" x14ac:dyDescent="0.3">
      <c r="A20" s="266" t="s">
        <v>94</v>
      </c>
      <c r="B20" s="266"/>
      <c r="C20" s="143">
        <v>30</v>
      </c>
      <c r="D20" s="264" t="s">
        <v>95</v>
      </c>
      <c r="E20" s="264"/>
      <c r="F20" s="264"/>
      <c r="G20" s="264"/>
      <c r="H20" s="264"/>
      <c r="I20" s="264"/>
      <c r="J20" s="208"/>
      <c r="K20" s="208"/>
      <c r="L20" s="93"/>
      <c r="M20" s="93"/>
      <c r="N20" s="93"/>
      <c r="O20" s="93"/>
      <c r="P20" s="93"/>
      <c r="Q20" s="103"/>
      <c r="R20" s="93"/>
      <c r="S20" s="93"/>
      <c r="T20" s="93"/>
      <c r="U20" s="93"/>
      <c r="V20" s="93"/>
      <c r="W20" s="60"/>
      <c r="X20" s="60"/>
      <c r="Y20" s="60"/>
      <c r="Z20" s="60"/>
    </row>
    <row r="21" spans="1:26" ht="15.6" x14ac:dyDescent="0.3">
      <c r="A21" s="266" t="s">
        <v>54</v>
      </c>
      <c r="B21" s="266"/>
      <c r="C21" s="266"/>
      <c r="D21" s="93"/>
      <c r="E21" s="93"/>
      <c r="F21" s="93"/>
      <c r="G21" s="103"/>
      <c r="H21" s="93"/>
      <c r="I21" s="270" t="s">
        <v>55</v>
      </c>
      <c r="J21" s="270"/>
      <c r="K21" s="270"/>
      <c r="L21" s="270"/>
      <c r="M21" s="270"/>
      <c r="N21" s="270"/>
      <c r="O21" s="270"/>
      <c r="P21" s="270"/>
      <c r="Q21" s="270"/>
      <c r="R21" s="270"/>
      <c r="S21" s="270"/>
      <c r="T21" s="270"/>
      <c r="U21" s="270"/>
      <c r="V21" s="270"/>
      <c r="W21" s="60"/>
      <c r="X21" s="60"/>
      <c r="Y21" s="60"/>
      <c r="Z21" s="60"/>
    </row>
    <row r="22" spans="1:26" s="4" customFormat="1" ht="93.6" x14ac:dyDescent="0.3">
      <c r="A22" s="49" t="s">
        <v>56</v>
      </c>
      <c r="B22" s="209" t="s">
        <v>57</v>
      </c>
      <c r="C22" s="49" t="s">
        <v>96</v>
      </c>
      <c r="D22" s="49" t="s">
        <v>97</v>
      </c>
      <c r="E22" s="51" t="s">
        <v>58</v>
      </c>
      <c r="F22" s="5" t="s">
        <v>59</v>
      </c>
      <c r="G22" s="49" t="s">
        <v>98</v>
      </c>
      <c r="H22" s="5" t="s">
        <v>99</v>
      </c>
      <c r="I22" s="49" t="s">
        <v>100</v>
      </c>
      <c r="J22" s="1"/>
      <c r="K22" s="88" t="s">
        <v>61</v>
      </c>
      <c r="L22" s="1"/>
      <c r="M22" s="49" t="s">
        <v>56</v>
      </c>
      <c r="N22" s="89" t="s">
        <v>57</v>
      </c>
      <c r="O22" s="26" t="s">
        <v>62</v>
      </c>
      <c r="P22" s="26" t="s">
        <v>63</v>
      </c>
      <c r="Q22" s="26" t="s">
        <v>64</v>
      </c>
      <c r="R22" s="26" t="s">
        <v>65</v>
      </c>
      <c r="S22" s="26" t="s">
        <v>66</v>
      </c>
      <c r="T22" s="26" t="s">
        <v>67</v>
      </c>
      <c r="U22" s="209" t="s">
        <v>68</v>
      </c>
      <c r="V22" s="26" t="s">
        <v>69</v>
      </c>
      <c r="W22" s="26" t="s">
        <v>70</v>
      </c>
      <c r="X22" s="26" t="s">
        <v>71</v>
      </c>
      <c r="Y22" s="26" t="s">
        <v>72</v>
      </c>
      <c r="Z22" s="26" t="s">
        <v>73</v>
      </c>
    </row>
    <row r="23" spans="1:26" s="25" customFormat="1" x14ac:dyDescent="0.25">
      <c r="A23" s="113">
        <v>1</v>
      </c>
      <c r="B23" s="113">
        <f>C17</f>
        <v>2008</v>
      </c>
      <c r="C23" s="113" t="str">
        <f>IF(B23=$C$7, 1, "No Lease")</f>
        <v>No Lease</v>
      </c>
      <c r="D23" s="115">
        <f>IF(ISNUMBER(C23), IF(C23=1, $C$10, I22+$C$15), $C$10)</f>
        <v>800000</v>
      </c>
      <c r="E23" s="114">
        <f>D23*K23</f>
        <v>12839.999999999998</v>
      </c>
      <c r="F23" s="115">
        <f>E23</f>
        <v>12839.999999999998</v>
      </c>
      <c r="G23" s="113" t="str">
        <f>IF(B23=$C$19, 1, "No Loan")</f>
        <v>No Loan</v>
      </c>
      <c r="H23" s="146"/>
      <c r="I23" s="115" t="str">
        <f>IF(ISNUMBER(G23), IF(G23=1, $C$13-H23, I22-H23), IF(ISNUMBER(I22), 0, "No Loan"))</f>
        <v>No Loan</v>
      </c>
      <c r="J23" s="147"/>
      <c r="K23" s="148">
        <f>IF($C$18=1, O23, IF($C$18=2, P23, IF($C$18=3, Q23, IF($C$18=4, R23, IF($C$18=5, S23, IF($C$18=6, T23, IF($C$18=7, U23, IF($C$18=8, V23, IF($C$18=9, W23, IF($C$18=10, X23, IF($C$18=11, Y23, IF($C$18=12, Z23, "No Month"))))))))))))</f>
        <v>1.6049999999999998E-2</v>
      </c>
      <c r="L23" s="93"/>
      <c r="M23" s="113">
        <v>1</v>
      </c>
      <c r="N23" s="113">
        <f>B23</f>
        <v>2008</v>
      </c>
      <c r="O23" s="122">
        <v>2.461E-2</v>
      </c>
      <c r="P23" s="122">
        <v>2.247E-2</v>
      </c>
      <c r="Q23" s="122">
        <v>2.0330000000000001E-2</v>
      </c>
      <c r="R23" s="122">
        <v>1.8190000000000001E-2</v>
      </c>
      <c r="S23" s="122">
        <v>1.6049999999999998E-2</v>
      </c>
      <c r="T23" s="122">
        <v>1.391E-2</v>
      </c>
      <c r="U23" s="122">
        <v>1.1769999999999999E-2</v>
      </c>
      <c r="V23" s="122">
        <v>9.6299999999999997E-3</v>
      </c>
      <c r="W23" s="122">
        <v>7.4900000000000001E-3</v>
      </c>
      <c r="X23" s="122">
        <v>5.3499999999999997E-3</v>
      </c>
      <c r="Y23" s="122">
        <v>3.2100000000000002E-3</v>
      </c>
      <c r="Z23" s="122">
        <v>1.07E-3</v>
      </c>
    </row>
    <row r="24" spans="1:26" s="25" customFormat="1" x14ac:dyDescent="0.25">
      <c r="A24" s="113">
        <v>2</v>
      </c>
      <c r="B24" s="113">
        <f>B23+1</f>
        <v>2009</v>
      </c>
      <c r="C24" s="113" t="str">
        <f t="shared" ref="C24:C62" si="0">IF(B24=$C$7, 1, IF(ISNUMBER(C23), C23+1, "No Lease"))</f>
        <v>No Lease</v>
      </c>
      <c r="D24" s="115">
        <f t="shared" ref="D24:D62" si="1">IF(ISNUMBER(C24), IF(C24=1, $C$10, I23+$C$15), $C$10)</f>
        <v>800000</v>
      </c>
      <c r="E24" s="114">
        <f t="shared" ref="E24:E62" si="2">D24*K24</f>
        <v>20512</v>
      </c>
      <c r="F24" s="115">
        <f t="shared" ref="F24:F62" si="3">F23+E24</f>
        <v>33352</v>
      </c>
      <c r="G24" s="113" t="str">
        <f t="shared" ref="G24:G62" si="4">IF(B24=$C$19, 1, IF(ISNUMBER(G23), IF(G23&lt;$C$20+1, G23+1, "No Loan"), "No Loan"))</f>
        <v>No Loan</v>
      </c>
      <c r="H24" s="146"/>
      <c r="I24" s="115" t="str">
        <f t="shared" ref="I24:I62" si="5">IF(ISNUMBER(G24), IF(G24=1, $C$13-H24, I23-H24), IF(ISNUMBER(I23), 0, "No Loan"))</f>
        <v>No Loan</v>
      </c>
      <c r="J24" s="147"/>
      <c r="K24" s="148">
        <f t="shared" ref="K24:K62" si="6">IF($C$18=1, O24, IF($C$18=2, P24, IF($C$18=3, Q24, IF($C$18=4, R24, IF($C$18=5, S24, IF($C$18=6, T24, IF($C$18=7, U24, IF($C$18=8, V24, IF($C$18=9, W24, IF($C$18=10, X24, IF($C$18=11, Y24, IF($C$18=12, Z24, "No Month"))))))))))))</f>
        <v>2.564E-2</v>
      </c>
      <c r="L24" s="93"/>
      <c r="M24" s="113">
        <v>2</v>
      </c>
      <c r="N24" s="113">
        <f t="shared" ref="N24:N62" si="7">B24</f>
        <v>2009</v>
      </c>
      <c r="O24" s="125">
        <v>2.564E-2</v>
      </c>
      <c r="P24" s="125">
        <v>2.564E-2</v>
      </c>
      <c r="Q24" s="125">
        <v>2.564E-2</v>
      </c>
      <c r="R24" s="125">
        <v>2.564E-2</v>
      </c>
      <c r="S24" s="125">
        <v>2.564E-2</v>
      </c>
      <c r="T24" s="125">
        <v>2.564E-2</v>
      </c>
      <c r="U24" s="125">
        <v>2.564E-2</v>
      </c>
      <c r="V24" s="125">
        <v>2.564E-2</v>
      </c>
      <c r="W24" s="125">
        <v>2.564E-2</v>
      </c>
      <c r="X24" s="125">
        <v>2.564E-2</v>
      </c>
      <c r="Y24" s="125">
        <v>2.564E-2</v>
      </c>
      <c r="Z24" s="125">
        <v>2.564E-2</v>
      </c>
    </row>
    <row r="25" spans="1:26" x14ac:dyDescent="0.25">
      <c r="A25" s="113">
        <v>3</v>
      </c>
      <c r="B25" s="113">
        <f t="shared" ref="B25:B62" si="8">B24+1</f>
        <v>2010</v>
      </c>
      <c r="C25" s="113" t="str">
        <f t="shared" si="0"/>
        <v>No Lease</v>
      </c>
      <c r="D25" s="115">
        <f t="shared" si="1"/>
        <v>800000</v>
      </c>
      <c r="E25" s="114">
        <f t="shared" si="2"/>
        <v>20512</v>
      </c>
      <c r="F25" s="127">
        <f t="shared" si="3"/>
        <v>53864</v>
      </c>
      <c r="G25" s="113">
        <f t="shared" si="4"/>
        <v>1</v>
      </c>
      <c r="H25" s="146">
        <v>25133.333333333332</v>
      </c>
      <c r="I25" s="115">
        <f t="shared" si="5"/>
        <v>728866.66666666663</v>
      </c>
      <c r="J25" s="147"/>
      <c r="K25" s="148">
        <f t="shared" si="6"/>
        <v>2.564E-2</v>
      </c>
      <c r="L25" s="93"/>
      <c r="M25" s="113">
        <v>3</v>
      </c>
      <c r="N25" s="113">
        <f t="shared" si="7"/>
        <v>2010</v>
      </c>
      <c r="O25" s="125">
        <v>2.564E-2</v>
      </c>
      <c r="P25" s="125">
        <v>2.564E-2</v>
      </c>
      <c r="Q25" s="125">
        <v>2.564E-2</v>
      </c>
      <c r="R25" s="125">
        <v>2.564E-2</v>
      </c>
      <c r="S25" s="125">
        <v>2.564E-2</v>
      </c>
      <c r="T25" s="125">
        <v>2.564E-2</v>
      </c>
      <c r="U25" s="125">
        <v>2.564E-2</v>
      </c>
      <c r="V25" s="125">
        <v>2.564E-2</v>
      </c>
      <c r="W25" s="125">
        <v>2.564E-2</v>
      </c>
      <c r="X25" s="125">
        <v>2.564E-2</v>
      </c>
      <c r="Y25" s="125">
        <v>2.564E-2</v>
      </c>
      <c r="Z25" s="125">
        <v>2.564E-2</v>
      </c>
    </row>
    <row r="26" spans="1:26" x14ac:dyDescent="0.25">
      <c r="A26" s="113">
        <v>4</v>
      </c>
      <c r="B26" s="113">
        <f t="shared" si="8"/>
        <v>2011</v>
      </c>
      <c r="C26" s="113" t="str">
        <f t="shared" si="0"/>
        <v>No Lease</v>
      </c>
      <c r="D26" s="115">
        <f t="shared" si="1"/>
        <v>800000</v>
      </c>
      <c r="E26" s="114">
        <f t="shared" si="2"/>
        <v>20512</v>
      </c>
      <c r="F26" s="127">
        <f t="shared" si="3"/>
        <v>74376</v>
      </c>
      <c r="G26" s="113">
        <f t="shared" si="4"/>
        <v>2</v>
      </c>
      <c r="H26" s="146">
        <v>25133.333333333332</v>
      </c>
      <c r="I26" s="115">
        <f t="shared" si="5"/>
        <v>703733.33333333326</v>
      </c>
      <c r="J26" s="147"/>
      <c r="K26" s="148">
        <f t="shared" si="6"/>
        <v>2.564E-2</v>
      </c>
      <c r="L26" s="93"/>
      <c r="M26" s="113">
        <v>4</v>
      </c>
      <c r="N26" s="113">
        <f t="shared" si="7"/>
        <v>2011</v>
      </c>
      <c r="O26" s="125">
        <v>2.564E-2</v>
      </c>
      <c r="P26" s="125">
        <v>2.564E-2</v>
      </c>
      <c r="Q26" s="125">
        <v>2.564E-2</v>
      </c>
      <c r="R26" s="125">
        <v>2.564E-2</v>
      </c>
      <c r="S26" s="125">
        <v>2.564E-2</v>
      </c>
      <c r="T26" s="125">
        <v>2.564E-2</v>
      </c>
      <c r="U26" s="125">
        <v>2.564E-2</v>
      </c>
      <c r="V26" s="125">
        <v>2.564E-2</v>
      </c>
      <c r="W26" s="125">
        <v>2.564E-2</v>
      </c>
      <c r="X26" s="125">
        <v>2.564E-2</v>
      </c>
      <c r="Y26" s="125">
        <v>2.564E-2</v>
      </c>
      <c r="Z26" s="125">
        <v>2.564E-2</v>
      </c>
    </row>
    <row r="27" spans="1:26" x14ac:dyDescent="0.25">
      <c r="A27" s="113">
        <v>5</v>
      </c>
      <c r="B27" s="113">
        <f t="shared" si="8"/>
        <v>2012</v>
      </c>
      <c r="C27" s="113" t="str">
        <f t="shared" si="0"/>
        <v>No Lease</v>
      </c>
      <c r="D27" s="115">
        <f t="shared" si="1"/>
        <v>800000</v>
      </c>
      <c r="E27" s="114">
        <f t="shared" si="2"/>
        <v>20512</v>
      </c>
      <c r="F27" s="127">
        <f t="shared" si="3"/>
        <v>94888</v>
      </c>
      <c r="G27" s="113">
        <f t="shared" si="4"/>
        <v>3</v>
      </c>
      <c r="H27" s="146">
        <v>25133.333333333332</v>
      </c>
      <c r="I27" s="115">
        <f t="shared" si="5"/>
        <v>678599.99999999988</v>
      </c>
      <c r="J27" s="147"/>
      <c r="K27" s="148">
        <f t="shared" si="6"/>
        <v>2.564E-2</v>
      </c>
      <c r="L27" s="93"/>
      <c r="M27" s="113">
        <v>5</v>
      </c>
      <c r="N27" s="113">
        <f t="shared" si="7"/>
        <v>2012</v>
      </c>
      <c r="O27" s="125">
        <v>2.564E-2</v>
      </c>
      <c r="P27" s="125">
        <v>2.564E-2</v>
      </c>
      <c r="Q27" s="125">
        <v>2.564E-2</v>
      </c>
      <c r="R27" s="125">
        <v>2.564E-2</v>
      </c>
      <c r="S27" s="125">
        <v>2.564E-2</v>
      </c>
      <c r="T27" s="125">
        <v>2.564E-2</v>
      </c>
      <c r="U27" s="125">
        <v>2.564E-2</v>
      </c>
      <c r="V27" s="125">
        <v>2.564E-2</v>
      </c>
      <c r="W27" s="125">
        <v>2.564E-2</v>
      </c>
      <c r="X27" s="125">
        <v>2.564E-2</v>
      </c>
      <c r="Y27" s="125">
        <v>2.564E-2</v>
      </c>
      <c r="Z27" s="125">
        <v>2.564E-2</v>
      </c>
    </row>
    <row r="28" spans="1:26" x14ac:dyDescent="0.25">
      <c r="A28" s="113">
        <v>6</v>
      </c>
      <c r="B28" s="113">
        <f t="shared" si="8"/>
        <v>2013</v>
      </c>
      <c r="C28" s="113" t="str">
        <f t="shared" si="0"/>
        <v>No Lease</v>
      </c>
      <c r="D28" s="115">
        <f t="shared" si="1"/>
        <v>800000</v>
      </c>
      <c r="E28" s="114">
        <f t="shared" si="2"/>
        <v>20512</v>
      </c>
      <c r="F28" s="127">
        <f t="shared" si="3"/>
        <v>115400</v>
      </c>
      <c r="G28" s="113">
        <f t="shared" si="4"/>
        <v>4</v>
      </c>
      <c r="H28" s="146">
        <v>25133.333333333332</v>
      </c>
      <c r="I28" s="115">
        <f t="shared" si="5"/>
        <v>653466.66666666651</v>
      </c>
      <c r="J28" s="147"/>
      <c r="K28" s="148">
        <f t="shared" si="6"/>
        <v>2.564E-2</v>
      </c>
      <c r="L28" s="93"/>
      <c r="M28" s="113">
        <v>6</v>
      </c>
      <c r="N28" s="113">
        <f t="shared" si="7"/>
        <v>2013</v>
      </c>
      <c r="O28" s="125">
        <v>2.564E-2</v>
      </c>
      <c r="P28" s="125">
        <v>2.564E-2</v>
      </c>
      <c r="Q28" s="125">
        <v>2.564E-2</v>
      </c>
      <c r="R28" s="125">
        <v>2.564E-2</v>
      </c>
      <c r="S28" s="125">
        <v>2.564E-2</v>
      </c>
      <c r="T28" s="125">
        <v>2.564E-2</v>
      </c>
      <c r="U28" s="125">
        <v>2.564E-2</v>
      </c>
      <c r="V28" s="125">
        <v>2.564E-2</v>
      </c>
      <c r="W28" s="125">
        <v>2.564E-2</v>
      </c>
      <c r="X28" s="125">
        <v>2.564E-2</v>
      </c>
      <c r="Y28" s="125">
        <v>2.564E-2</v>
      </c>
      <c r="Z28" s="125">
        <v>2.564E-2</v>
      </c>
    </row>
    <row r="29" spans="1:26" x14ac:dyDescent="0.25">
      <c r="A29" s="113">
        <v>7</v>
      </c>
      <c r="B29" s="113">
        <f t="shared" si="8"/>
        <v>2014</v>
      </c>
      <c r="C29" s="113" t="str">
        <f t="shared" si="0"/>
        <v>No Lease</v>
      </c>
      <c r="D29" s="115">
        <f t="shared" si="1"/>
        <v>800000</v>
      </c>
      <c r="E29" s="114">
        <f t="shared" si="2"/>
        <v>20512</v>
      </c>
      <c r="F29" s="127">
        <f t="shared" si="3"/>
        <v>135912</v>
      </c>
      <c r="G29" s="113">
        <f t="shared" si="4"/>
        <v>5</v>
      </c>
      <c r="H29" s="146">
        <v>25133.333333333332</v>
      </c>
      <c r="I29" s="115">
        <f t="shared" si="5"/>
        <v>628333.33333333314</v>
      </c>
      <c r="J29" s="147"/>
      <c r="K29" s="148">
        <f t="shared" si="6"/>
        <v>2.564E-2</v>
      </c>
      <c r="L29" s="93"/>
      <c r="M29" s="113">
        <v>7</v>
      </c>
      <c r="N29" s="113">
        <f t="shared" si="7"/>
        <v>2014</v>
      </c>
      <c r="O29" s="125">
        <v>2.564E-2</v>
      </c>
      <c r="P29" s="125">
        <v>2.564E-2</v>
      </c>
      <c r="Q29" s="125">
        <v>2.564E-2</v>
      </c>
      <c r="R29" s="125">
        <v>2.564E-2</v>
      </c>
      <c r="S29" s="125">
        <v>2.564E-2</v>
      </c>
      <c r="T29" s="125">
        <v>2.564E-2</v>
      </c>
      <c r="U29" s="125">
        <v>2.564E-2</v>
      </c>
      <c r="V29" s="125">
        <v>2.564E-2</v>
      </c>
      <c r="W29" s="125">
        <v>2.564E-2</v>
      </c>
      <c r="X29" s="125">
        <v>2.564E-2</v>
      </c>
      <c r="Y29" s="125">
        <v>2.564E-2</v>
      </c>
      <c r="Z29" s="125">
        <v>2.564E-2</v>
      </c>
    </row>
    <row r="30" spans="1:26" x14ac:dyDescent="0.25">
      <c r="A30" s="113">
        <v>8</v>
      </c>
      <c r="B30" s="113">
        <f t="shared" si="8"/>
        <v>2015</v>
      </c>
      <c r="C30" s="113" t="str">
        <f t="shared" si="0"/>
        <v>No Lease</v>
      </c>
      <c r="D30" s="115">
        <f t="shared" si="1"/>
        <v>800000</v>
      </c>
      <c r="E30" s="114">
        <f t="shared" si="2"/>
        <v>20512</v>
      </c>
      <c r="F30" s="127">
        <f t="shared" si="3"/>
        <v>156424</v>
      </c>
      <c r="G30" s="113">
        <f t="shared" si="4"/>
        <v>6</v>
      </c>
      <c r="H30" s="146">
        <v>25133.333333333332</v>
      </c>
      <c r="I30" s="115">
        <f t="shared" si="5"/>
        <v>603199.99999999977</v>
      </c>
      <c r="J30" s="147"/>
      <c r="K30" s="148">
        <f t="shared" si="6"/>
        <v>2.564E-2</v>
      </c>
      <c r="L30" s="93"/>
      <c r="M30" s="113">
        <v>8</v>
      </c>
      <c r="N30" s="113">
        <f t="shared" si="7"/>
        <v>2015</v>
      </c>
      <c r="O30" s="125">
        <v>2.564E-2</v>
      </c>
      <c r="P30" s="125">
        <v>2.564E-2</v>
      </c>
      <c r="Q30" s="125">
        <v>2.564E-2</v>
      </c>
      <c r="R30" s="125">
        <v>2.564E-2</v>
      </c>
      <c r="S30" s="125">
        <v>2.564E-2</v>
      </c>
      <c r="T30" s="125">
        <v>2.564E-2</v>
      </c>
      <c r="U30" s="125">
        <v>2.564E-2</v>
      </c>
      <c r="V30" s="125">
        <v>2.564E-2</v>
      </c>
      <c r="W30" s="125">
        <v>2.564E-2</v>
      </c>
      <c r="X30" s="125">
        <v>2.564E-2</v>
      </c>
      <c r="Y30" s="125">
        <v>2.564E-2</v>
      </c>
      <c r="Z30" s="125">
        <v>2.564E-2</v>
      </c>
    </row>
    <row r="31" spans="1:26" x14ac:dyDescent="0.25">
      <c r="A31" s="113">
        <v>9</v>
      </c>
      <c r="B31" s="113">
        <f t="shared" si="8"/>
        <v>2016</v>
      </c>
      <c r="C31" s="113" t="str">
        <f t="shared" si="0"/>
        <v>No Lease</v>
      </c>
      <c r="D31" s="115">
        <f t="shared" si="1"/>
        <v>800000</v>
      </c>
      <c r="E31" s="114">
        <f t="shared" si="2"/>
        <v>20512</v>
      </c>
      <c r="F31" s="127">
        <f t="shared" si="3"/>
        <v>176936</v>
      </c>
      <c r="G31" s="113">
        <f t="shared" si="4"/>
        <v>7</v>
      </c>
      <c r="H31" s="146">
        <v>25133.333333333332</v>
      </c>
      <c r="I31" s="115">
        <f t="shared" si="5"/>
        <v>578066.6666666664</v>
      </c>
      <c r="J31" s="147"/>
      <c r="K31" s="148">
        <f t="shared" si="6"/>
        <v>2.564E-2</v>
      </c>
      <c r="L31" s="93"/>
      <c r="M31" s="113">
        <v>9</v>
      </c>
      <c r="N31" s="113">
        <f t="shared" si="7"/>
        <v>2016</v>
      </c>
      <c r="O31" s="125">
        <v>2.564E-2</v>
      </c>
      <c r="P31" s="125">
        <v>2.564E-2</v>
      </c>
      <c r="Q31" s="125">
        <v>2.564E-2</v>
      </c>
      <c r="R31" s="125">
        <v>2.564E-2</v>
      </c>
      <c r="S31" s="125">
        <v>2.564E-2</v>
      </c>
      <c r="T31" s="125">
        <v>2.564E-2</v>
      </c>
      <c r="U31" s="125">
        <v>2.564E-2</v>
      </c>
      <c r="V31" s="125">
        <v>2.564E-2</v>
      </c>
      <c r="W31" s="125">
        <v>2.564E-2</v>
      </c>
      <c r="X31" s="125">
        <v>2.564E-2</v>
      </c>
      <c r="Y31" s="125">
        <v>2.564E-2</v>
      </c>
      <c r="Z31" s="125">
        <v>2.564E-2</v>
      </c>
    </row>
    <row r="32" spans="1:26" x14ac:dyDescent="0.25">
      <c r="A32" s="113">
        <v>10</v>
      </c>
      <c r="B32" s="113">
        <f t="shared" si="8"/>
        <v>2017</v>
      </c>
      <c r="C32" s="113" t="str">
        <f t="shared" si="0"/>
        <v>No Lease</v>
      </c>
      <c r="D32" s="115">
        <f t="shared" si="1"/>
        <v>800000</v>
      </c>
      <c r="E32" s="114">
        <f t="shared" si="2"/>
        <v>20512</v>
      </c>
      <c r="F32" s="127">
        <f t="shared" si="3"/>
        <v>197448</v>
      </c>
      <c r="G32" s="113">
        <f t="shared" si="4"/>
        <v>8</v>
      </c>
      <c r="H32" s="146">
        <v>25133.333333333332</v>
      </c>
      <c r="I32" s="115">
        <f t="shared" si="5"/>
        <v>552933.33333333302</v>
      </c>
      <c r="J32" s="147"/>
      <c r="K32" s="148">
        <f t="shared" si="6"/>
        <v>2.564E-2</v>
      </c>
      <c r="L32" s="93"/>
      <c r="M32" s="113">
        <v>10</v>
      </c>
      <c r="N32" s="113">
        <f t="shared" si="7"/>
        <v>2017</v>
      </c>
      <c r="O32" s="125">
        <v>2.564E-2</v>
      </c>
      <c r="P32" s="125">
        <v>2.564E-2</v>
      </c>
      <c r="Q32" s="125">
        <v>2.564E-2</v>
      </c>
      <c r="R32" s="125">
        <v>2.564E-2</v>
      </c>
      <c r="S32" s="125">
        <v>2.564E-2</v>
      </c>
      <c r="T32" s="125">
        <v>2.564E-2</v>
      </c>
      <c r="U32" s="125">
        <v>2.564E-2</v>
      </c>
      <c r="V32" s="125">
        <v>2.564E-2</v>
      </c>
      <c r="W32" s="125">
        <v>2.564E-2</v>
      </c>
      <c r="X32" s="125">
        <v>2.564E-2</v>
      </c>
      <c r="Y32" s="125">
        <v>2.564E-2</v>
      </c>
      <c r="Z32" s="125">
        <v>2.564E-2</v>
      </c>
    </row>
    <row r="33" spans="1:26" x14ac:dyDescent="0.25">
      <c r="A33" s="113">
        <v>11</v>
      </c>
      <c r="B33" s="113">
        <f t="shared" si="8"/>
        <v>2018</v>
      </c>
      <c r="C33" s="113" t="str">
        <f t="shared" si="0"/>
        <v>No Lease</v>
      </c>
      <c r="D33" s="115">
        <f t="shared" si="1"/>
        <v>800000</v>
      </c>
      <c r="E33" s="114">
        <f t="shared" si="2"/>
        <v>20512</v>
      </c>
      <c r="F33" s="127">
        <f t="shared" si="3"/>
        <v>217960</v>
      </c>
      <c r="G33" s="113">
        <f t="shared" si="4"/>
        <v>9</v>
      </c>
      <c r="H33" s="146">
        <v>25133.333333333332</v>
      </c>
      <c r="I33" s="115">
        <f t="shared" si="5"/>
        <v>527799.99999999965</v>
      </c>
      <c r="J33" s="147"/>
      <c r="K33" s="148">
        <f t="shared" si="6"/>
        <v>2.564E-2</v>
      </c>
      <c r="L33" s="93"/>
      <c r="M33" s="113">
        <v>11</v>
      </c>
      <c r="N33" s="113">
        <f t="shared" si="7"/>
        <v>2018</v>
      </c>
      <c r="O33" s="125">
        <v>2.564E-2</v>
      </c>
      <c r="P33" s="125">
        <v>2.564E-2</v>
      </c>
      <c r="Q33" s="125">
        <v>2.564E-2</v>
      </c>
      <c r="R33" s="125">
        <v>2.564E-2</v>
      </c>
      <c r="S33" s="125">
        <v>2.564E-2</v>
      </c>
      <c r="T33" s="125">
        <v>2.564E-2</v>
      </c>
      <c r="U33" s="125">
        <v>2.564E-2</v>
      </c>
      <c r="V33" s="125">
        <v>2.564E-2</v>
      </c>
      <c r="W33" s="125">
        <v>2.564E-2</v>
      </c>
      <c r="X33" s="125">
        <v>2.564E-2</v>
      </c>
      <c r="Y33" s="125">
        <v>2.564E-2</v>
      </c>
      <c r="Z33" s="125">
        <v>2.564E-2</v>
      </c>
    </row>
    <row r="34" spans="1:26" x14ac:dyDescent="0.25">
      <c r="A34" s="113">
        <v>12</v>
      </c>
      <c r="B34" s="113">
        <f t="shared" si="8"/>
        <v>2019</v>
      </c>
      <c r="C34" s="113">
        <f t="shared" si="0"/>
        <v>1</v>
      </c>
      <c r="D34" s="115">
        <f t="shared" si="1"/>
        <v>800000</v>
      </c>
      <c r="E34" s="114">
        <f t="shared" si="2"/>
        <v>20512</v>
      </c>
      <c r="F34" s="127">
        <f t="shared" si="3"/>
        <v>238472</v>
      </c>
      <c r="G34" s="113">
        <f t="shared" si="4"/>
        <v>10</v>
      </c>
      <c r="H34" s="146">
        <v>25133.333333333332</v>
      </c>
      <c r="I34" s="115">
        <f t="shared" si="5"/>
        <v>502666.66666666634</v>
      </c>
      <c r="J34" s="147"/>
      <c r="K34" s="148">
        <f t="shared" si="6"/>
        <v>2.564E-2</v>
      </c>
      <c r="L34" s="93"/>
      <c r="M34" s="113">
        <v>12</v>
      </c>
      <c r="N34" s="113">
        <f t="shared" si="7"/>
        <v>2019</v>
      </c>
      <c r="O34" s="125">
        <v>2.564E-2</v>
      </c>
      <c r="P34" s="125">
        <v>2.564E-2</v>
      </c>
      <c r="Q34" s="125">
        <v>2.564E-2</v>
      </c>
      <c r="R34" s="125">
        <v>2.564E-2</v>
      </c>
      <c r="S34" s="125">
        <v>2.564E-2</v>
      </c>
      <c r="T34" s="125">
        <v>2.564E-2</v>
      </c>
      <c r="U34" s="125">
        <v>2.564E-2</v>
      </c>
      <c r="V34" s="125">
        <v>2.564E-2</v>
      </c>
      <c r="W34" s="125">
        <v>2.564E-2</v>
      </c>
      <c r="X34" s="125">
        <v>2.564E-2</v>
      </c>
      <c r="Y34" s="125">
        <v>2.564E-2</v>
      </c>
      <c r="Z34" s="125">
        <v>2.564E-2</v>
      </c>
    </row>
    <row r="35" spans="1:26" x14ac:dyDescent="0.25">
      <c r="A35" s="113">
        <v>13</v>
      </c>
      <c r="B35" s="113">
        <f t="shared" si="8"/>
        <v>2020</v>
      </c>
      <c r="C35" s="113">
        <f t="shared" si="0"/>
        <v>2</v>
      </c>
      <c r="D35" s="115">
        <f t="shared" si="1"/>
        <v>774866.66666666628</v>
      </c>
      <c r="E35" s="114">
        <f t="shared" si="2"/>
        <v>19867.581333333324</v>
      </c>
      <c r="F35" s="127">
        <f t="shared" si="3"/>
        <v>258339.58133333334</v>
      </c>
      <c r="G35" s="113">
        <f t="shared" si="4"/>
        <v>11</v>
      </c>
      <c r="H35" s="146">
        <v>25133.333333333332</v>
      </c>
      <c r="I35" s="115">
        <f t="shared" si="5"/>
        <v>477533.33333333302</v>
      </c>
      <c r="J35" s="147"/>
      <c r="K35" s="148">
        <f t="shared" si="6"/>
        <v>2.564E-2</v>
      </c>
      <c r="L35" s="93"/>
      <c r="M35" s="113">
        <v>13</v>
      </c>
      <c r="N35" s="113">
        <f t="shared" si="7"/>
        <v>2020</v>
      </c>
      <c r="O35" s="125">
        <v>2.564E-2</v>
      </c>
      <c r="P35" s="125">
        <v>2.564E-2</v>
      </c>
      <c r="Q35" s="125">
        <v>2.564E-2</v>
      </c>
      <c r="R35" s="125">
        <v>2.564E-2</v>
      </c>
      <c r="S35" s="125">
        <v>2.564E-2</v>
      </c>
      <c r="T35" s="125">
        <v>2.564E-2</v>
      </c>
      <c r="U35" s="125">
        <v>2.564E-2</v>
      </c>
      <c r="V35" s="125">
        <v>2.564E-2</v>
      </c>
      <c r="W35" s="125">
        <v>2.564E-2</v>
      </c>
      <c r="X35" s="125">
        <v>2.564E-2</v>
      </c>
      <c r="Y35" s="125">
        <v>2.564E-2</v>
      </c>
      <c r="Z35" s="125">
        <v>2.564E-2</v>
      </c>
    </row>
    <row r="36" spans="1:26" x14ac:dyDescent="0.25">
      <c r="A36" s="113">
        <v>14</v>
      </c>
      <c r="B36" s="113">
        <f t="shared" si="8"/>
        <v>2021</v>
      </c>
      <c r="C36" s="113">
        <f t="shared" si="0"/>
        <v>3</v>
      </c>
      <c r="D36" s="115">
        <f t="shared" si="1"/>
        <v>749733.33333333302</v>
      </c>
      <c r="E36" s="114">
        <f t="shared" si="2"/>
        <v>19223.16266666666</v>
      </c>
      <c r="F36" s="127">
        <f t="shared" si="3"/>
        <v>277562.74400000001</v>
      </c>
      <c r="G36" s="113">
        <f t="shared" si="4"/>
        <v>12</v>
      </c>
      <c r="H36" s="146">
        <v>25133.333333333332</v>
      </c>
      <c r="I36" s="115">
        <f t="shared" si="5"/>
        <v>452399.99999999971</v>
      </c>
      <c r="J36" s="147"/>
      <c r="K36" s="148">
        <f t="shared" si="6"/>
        <v>2.564E-2</v>
      </c>
      <c r="L36" s="93"/>
      <c r="M36" s="113">
        <v>14</v>
      </c>
      <c r="N36" s="113">
        <f t="shared" si="7"/>
        <v>2021</v>
      </c>
      <c r="O36" s="125">
        <v>2.564E-2</v>
      </c>
      <c r="P36" s="125">
        <v>2.564E-2</v>
      </c>
      <c r="Q36" s="125">
        <v>2.564E-2</v>
      </c>
      <c r="R36" s="125">
        <v>2.564E-2</v>
      </c>
      <c r="S36" s="125">
        <v>2.564E-2</v>
      </c>
      <c r="T36" s="125">
        <v>2.564E-2</v>
      </c>
      <c r="U36" s="125">
        <v>2.564E-2</v>
      </c>
      <c r="V36" s="125">
        <v>2.564E-2</v>
      </c>
      <c r="W36" s="125">
        <v>2.564E-2</v>
      </c>
      <c r="X36" s="125">
        <v>2.564E-2</v>
      </c>
      <c r="Y36" s="125">
        <v>2.564E-2</v>
      </c>
      <c r="Z36" s="125">
        <v>2.564E-2</v>
      </c>
    </row>
    <row r="37" spans="1:26" x14ac:dyDescent="0.25">
      <c r="A37" s="113">
        <v>15</v>
      </c>
      <c r="B37" s="113">
        <f t="shared" si="8"/>
        <v>2022</v>
      </c>
      <c r="C37" s="113">
        <f t="shared" si="0"/>
        <v>4</v>
      </c>
      <c r="D37" s="115">
        <f t="shared" si="1"/>
        <v>724599.99999999977</v>
      </c>
      <c r="E37" s="114">
        <f t="shared" si="2"/>
        <v>18578.743999999995</v>
      </c>
      <c r="F37" s="127">
        <f t="shared" si="3"/>
        <v>296141.48800000001</v>
      </c>
      <c r="G37" s="113">
        <f t="shared" si="4"/>
        <v>13</v>
      </c>
      <c r="H37" s="146">
        <v>25133.333333333332</v>
      </c>
      <c r="I37" s="115">
        <f t="shared" si="5"/>
        <v>427266.6666666664</v>
      </c>
      <c r="J37" s="147"/>
      <c r="K37" s="148">
        <f t="shared" si="6"/>
        <v>2.564E-2</v>
      </c>
      <c r="L37" s="93"/>
      <c r="M37" s="113">
        <v>15</v>
      </c>
      <c r="N37" s="113">
        <f t="shared" si="7"/>
        <v>2022</v>
      </c>
      <c r="O37" s="125">
        <v>2.564E-2</v>
      </c>
      <c r="P37" s="125">
        <v>2.564E-2</v>
      </c>
      <c r="Q37" s="125">
        <v>2.564E-2</v>
      </c>
      <c r="R37" s="125">
        <v>2.564E-2</v>
      </c>
      <c r="S37" s="125">
        <v>2.564E-2</v>
      </c>
      <c r="T37" s="125">
        <v>2.564E-2</v>
      </c>
      <c r="U37" s="125">
        <v>2.564E-2</v>
      </c>
      <c r="V37" s="125">
        <v>2.564E-2</v>
      </c>
      <c r="W37" s="125">
        <v>2.564E-2</v>
      </c>
      <c r="X37" s="125">
        <v>2.564E-2</v>
      </c>
      <c r="Y37" s="125">
        <v>2.564E-2</v>
      </c>
      <c r="Z37" s="125">
        <v>2.564E-2</v>
      </c>
    </row>
    <row r="38" spans="1:26" x14ac:dyDescent="0.25">
      <c r="A38" s="113">
        <v>16</v>
      </c>
      <c r="B38" s="113">
        <f t="shared" si="8"/>
        <v>2023</v>
      </c>
      <c r="C38" s="113">
        <f t="shared" si="0"/>
        <v>5</v>
      </c>
      <c r="D38" s="115">
        <f t="shared" si="1"/>
        <v>699466.6666666664</v>
      </c>
      <c r="E38" s="114">
        <f t="shared" si="2"/>
        <v>17934.325333333327</v>
      </c>
      <c r="F38" s="127">
        <f t="shared" si="3"/>
        <v>314075.81333333335</v>
      </c>
      <c r="G38" s="113">
        <f t="shared" si="4"/>
        <v>14</v>
      </c>
      <c r="H38" s="146">
        <v>25133.333333333332</v>
      </c>
      <c r="I38" s="115">
        <f t="shared" si="5"/>
        <v>402133.33333333308</v>
      </c>
      <c r="J38" s="147"/>
      <c r="K38" s="148">
        <f t="shared" si="6"/>
        <v>2.564E-2</v>
      </c>
      <c r="L38" s="93"/>
      <c r="M38" s="113">
        <v>16</v>
      </c>
      <c r="N38" s="113">
        <f t="shared" si="7"/>
        <v>2023</v>
      </c>
      <c r="O38" s="125">
        <v>2.564E-2</v>
      </c>
      <c r="P38" s="125">
        <v>2.564E-2</v>
      </c>
      <c r="Q38" s="125">
        <v>2.564E-2</v>
      </c>
      <c r="R38" s="125">
        <v>2.564E-2</v>
      </c>
      <c r="S38" s="125">
        <v>2.564E-2</v>
      </c>
      <c r="T38" s="125">
        <v>2.564E-2</v>
      </c>
      <c r="U38" s="125">
        <v>2.564E-2</v>
      </c>
      <c r="V38" s="125">
        <v>2.564E-2</v>
      </c>
      <c r="W38" s="125">
        <v>2.564E-2</v>
      </c>
      <c r="X38" s="125">
        <v>2.564E-2</v>
      </c>
      <c r="Y38" s="125">
        <v>2.564E-2</v>
      </c>
      <c r="Z38" s="125">
        <v>2.564E-2</v>
      </c>
    </row>
    <row r="39" spans="1:26" x14ac:dyDescent="0.25">
      <c r="A39" s="113">
        <v>17</v>
      </c>
      <c r="B39" s="113">
        <f t="shared" si="8"/>
        <v>2024</v>
      </c>
      <c r="C39" s="113">
        <f t="shared" si="0"/>
        <v>6</v>
      </c>
      <c r="D39" s="115">
        <f t="shared" si="1"/>
        <v>674333.33333333302</v>
      </c>
      <c r="E39" s="114">
        <f t="shared" si="2"/>
        <v>17289.906666666659</v>
      </c>
      <c r="F39" s="127">
        <f t="shared" si="3"/>
        <v>331365.72000000003</v>
      </c>
      <c r="G39" s="113">
        <f t="shared" si="4"/>
        <v>15</v>
      </c>
      <c r="H39" s="146">
        <v>25133.333333333332</v>
      </c>
      <c r="I39" s="115">
        <f t="shared" si="5"/>
        <v>376999.99999999977</v>
      </c>
      <c r="J39" s="147"/>
      <c r="K39" s="148">
        <f t="shared" si="6"/>
        <v>2.564E-2</v>
      </c>
      <c r="L39" s="93"/>
      <c r="M39" s="113">
        <v>17</v>
      </c>
      <c r="N39" s="113">
        <f t="shared" si="7"/>
        <v>2024</v>
      </c>
      <c r="O39" s="125">
        <v>2.564E-2</v>
      </c>
      <c r="P39" s="125">
        <v>2.564E-2</v>
      </c>
      <c r="Q39" s="125">
        <v>2.564E-2</v>
      </c>
      <c r="R39" s="125">
        <v>2.564E-2</v>
      </c>
      <c r="S39" s="125">
        <v>2.564E-2</v>
      </c>
      <c r="T39" s="125">
        <v>2.564E-2</v>
      </c>
      <c r="U39" s="125">
        <v>2.564E-2</v>
      </c>
      <c r="V39" s="125">
        <v>2.564E-2</v>
      </c>
      <c r="W39" s="125">
        <v>2.564E-2</v>
      </c>
      <c r="X39" s="125">
        <v>2.564E-2</v>
      </c>
      <c r="Y39" s="125">
        <v>2.564E-2</v>
      </c>
      <c r="Z39" s="125">
        <v>2.564E-2</v>
      </c>
    </row>
    <row r="40" spans="1:26" x14ac:dyDescent="0.25">
      <c r="A40" s="113">
        <v>18</v>
      </c>
      <c r="B40" s="113">
        <f t="shared" si="8"/>
        <v>2025</v>
      </c>
      <c r="C40" s="113">
        <f t="shared" si="0"/>
        <v>7</v>
      </c>
      <c r="D40" s="115">
        <f t="shared" si="1"/>
        <v>649199.99999999977</v>
      </c>
      <c r="E40" s="114">
        <f t="shared" si="2"/>
        <v>16645.487999999994</v>
      </c>
      <c r="F40" s="127">
        <f t="shared" si="3"/>
        <v>348011.20800000004</v>
      </c>
      <c r="G40" s="113">
        <f t="shared" si="4"/>
        <v>16</v>
      </c>
      <c r="H40" s="146">
        <v>25133.333333333332</v>
      </c>
      <c r="I40" s="115">
        <f t="shared" si="5"/>
        <v>351866.66666666645</v>
      </c>
      <c r="J40" s="147"/>
      <c r="K40" s="148">
        <f t="shared" si="6"/>
        <v>2.564E-2</v>
      </c>
      <c r="L40" s="93"/>
      <c r="M40" s="113">
        <v>18</v>
      </c>
      <c r="N40" s="113">
        <f t="shared" si="7"/>
        <v>2025</v>
      </c>
      <c r="O40" s="125">
        <v>2.564E-2</v>
      </c>
      <c r="P40" s="125">
        <v>2.564E-2</v>
      </c>
      <c r="Q40" s="125">
        <v>2.564E-2</v>
      </c>
      <c r="R40" s="125">
        <v>2.564E-2</v>
      </c>
      <c r="S40" s="125">
        <v>2.564E-2</v>
      </c>
      <c r="T40" s="125">
        <v>2.564E-2</v>
      </c>
      <c r="U40" s="125">
        <v>2.564E-2</v>
      </c>
      <c r="V40" s="125">
        <v>2.564E-2</v>
      </c>
      <c r="W40" s="125">
        <v>2.564E-2</v>
      </c>
      <c r="X40" s="125">
        <v>2.564E-2</v>
      </c>
      <c r="Y40" s="125">
        <v>2.564E-2</v>
      </c>
      <c r="Z40" s="125">
        <v>2.564E-2</v>
      </c>
    </row>
    <row r="41" spans="1:26" x14ac:dyDescent="0.25">
      <c r="A41" s="113">
        <v>19</v>
      </c>
      <c r="B41" s="113">
        <f t="shared" si="8"/>
        <v>2026</v>
      </c>
      <c r="C41" s="113">
        <f t="shared" si="0"/>
        <v>8</v>
      </c>
      <c r="D41" s="115">
        <f t="shared" si="1"/>
        <v>624066.66666666651</v>
      </c>
      <c r="E41" s="114">
        <f t="shared" si="2"/>
        <v>16001.069333333329</v>
      </c>
      <c r="F41" s="127">
        <f t="shared" si="3"/>
        <v>364012.27733333339</v>
      </c>
      <c r="G41" s="113">
        <f t="shared" si="4"/>
        <v>17</v>
      </c>
      <c r="H41" s="146">
        <v>25133.333333333332</v>
      </c>
      <c r="I41" s="115">
        <f t="shared" si="5"/>
        <v>326733.33333333314</v>
      </c>
      <c r="J41" s="147"/>
      <c r="K41" s="148">
        <f t="shared" si="6"/>
        <v>2.564E-2</v>
      </c>
      <c r="L41" s="93"/>
      <c r="M41" s="113">
        <v>19</v>
      </c>
      <c r="N41" s="113">
        <f t="shared" si="7"/>
        <v>2026</v>
      </c>
      <c r="O41" s="125">
        <v>2.564E-2</v>
      </c>
      <c r="P41" s="125">
        <v>2.564E-2</v>
      </c>
      <c r="Q41" s="125">
        <v>2.564E-2</v>
      </c>
      <c r="R41" s="125">
        <v>2.564E-2</v>
      </c>
      <c r="S41" s="125">
        <v>2.564E-2</v>
      </c>
      <c r="T41" s="125">
        <v>2.564E-2</v>
      </c>
      <c r="U41" s="125">
        <v>2.564E-2</v>
      </c>
      <c r="V41" s="125">
        <v>2.564E-2</v>
      </c>
      <c r="W41" s="125">
        <v>2.564E-2</v>
      </c>
      <c r="X41" s="125">
        <v>2.564E-2</v>
      </c>
      <c r="Y41" s="125">
        <v>2.564E-2</v>
      </c>
      <c r="Z41" s="125">
        <v>2.564E-2</v>
      </c>
    </row>
    <row r="42" spans="1:26" x14ac:dyDescent="0.25">
      <c r="A42" s="113">
        <v>20</v>
      </c>
      <c r="B42" s="113">
        <f t="shared" si="8"/>
        <v>2027</v>
      </c>
      <c r="C42" s="113">
        <f t="shared" si="0"/>
        <v>9</v>
      </c>
      <c r="D42" s="115">
        <f t="shared" si="1"/>
        <v>598933.33333333314</v>
      </c>
      <c r="E42" s="114">
        <f t="shared" si="2"/>
        <v>15356.650666666661</v>
      </c>
      <c r="F42" s="127">
        <f t="shared" si="3"/>
        <v>379368.92800000007</v>
      </c>
      <c r="G42" s="113">
        <f t="shared" si="4"/>
        <v>18</v>
      </c>
      <c r="H42" s="146">
        <v>25133.333333333332</v>
      </c>
      <c r="I42" s="115">
        <f t="shared" si="5"/>
        <v>301599.99999999983</v>
      </c>
      <c r="J42" s="147"/>
      <c r="K42" s="148">
        <f t="shared" si="6"/>
        <v>2.564E-2</v>
      </c>
      <c r="L42" s="93"/>
      <c r="M42" s="113">
        <v>20</v>
      </c>
      <c r="N42" s="113">
        <f t="shared" si="7"/>
        <v>2027</v>
      </c>
      <c r="O42" s="125">
        <v>2.564E-2</v>
      </c>
      <c r="P42" s="125">
        <v>2.564E-2</v>
      </c>
      <c r="Q42" s="125">
        <v>2.564E-2</v>
      </c>
      <c r="R42" s="125">
        <v>2.564E-2</v>
      </c>
      <c r="S42" s="125">
        <v>2.564E-2</v>
      </c>
      <c r="T42" s="125">
        <v>2.564E-2</v>
      </c>
      <c r="U42" s="125">
        <v>2.564E-2</v>
      </c>
      <c r="V42" s="125">
        <v>2.564E-2</v>
      </c>
      <c r="W42" s="125">
        <v>2.564E-2</v>
      </c>
      <c r="X42" s="125">
        <v>2.564E-2</v>
      </c>
      <c r="Y42" s="125">
        <v>2.564E-2</v>
      </c>
      <c r="Z42" s="125">
        <v>2.564E-2</v>
      </c>
    </row>
    <row r="43" spans="1:26" x14ac:dyDescent="0.25">
      <c r="A43" s="113">
        <v>21</v>
      </c>
      <c r="B43" s="113">
        <f t="shared" si="8"/>
        <v>2028</v>
      </c>
      <c r="C43" s="113">
        <f t="shared" si="0"/>
        <v>10</v>
      </c>
      <c r="D43" s="115">
        <f t="shared" si="1"/>
        <v>573799.99999999977</v>
      </c>
      <c r="E43" s="114">
        <f t="shared" si="2"/>
        <v>14712.231999999995</v>
      </c>
      <c r="F43" s="127">
        <f t="shared" si="3"/>
        <v>394081.16000000009</v>
      </c>
      <c r="G43" s="113">
        <f t="shared" si="4"/>
        <v>19</v>
      </c>
      <c r="H43" s="146">
        <v>25133.333333333332</v>
      </c>
      <c r="I43" s="115">
        <f t="shared" si="5"/>
        <v>276466.66666666651</v>
      </c>
      <c r="J43" s="147"/>
      <c r="K43" s="148">
        <f t="shared" si="6"/>
        <v>2.564E-2</v>
      </c>
      <c r="L43" s="93"/>
      <c r="M43" s="113">
        <v>21</v>
      </c>
      <c r="N43" s="113">
        <f t="shared" si="7"/>
        <v>2028</v>
      </c>
      <c r="O43" s="125">
        <v>2.564E-2</v>
      </c>
      <c r="P43" s="125">
        <v>2.564E-2</v>
      </c>
      <c r="Q43" s="125">
        <v>2.564E-2</v>
      </c>
      <c r="R43" s="125">
        <v>2.564E-2</v>
      </c>
      <c r="S43" s="125">
        <v>2.564E-2</v>
      </c>
      <c r="T43" s="125">
        <v>2.564E-2</v>
      </c>
      <c r="U43" s="125">
        <v>2.564E-2</v>
      </c>
      <c r="V43" s="125">
        <v>2.564E-2</v>
      </c>
      <c r="W43" s="125">
        <v>2.564E-2</v>
      </c>
      <c r="X43" s="125">
        <v>2.564E-2</v>
      </c>
      <c r="Y43" s="125">
        <v>2.564E-2</v>
      </c>
      <c r="Z43" s="125">
        <v>2.564E-2</v>
      </c>
    </row>
    <row r="44" spans="1:26" x14ac:dyDescent="0.25">
      <c r="A44" s="113">
        <v>22</v>
      </c>
      <c r="B44" s="113">
        <f t="shared" si="8"/>
        <v>2029</v>
      </c>
      <c r="C44" s="113">
        <f t="shared" si="0"/>
        <v>11</v>
      </c>
      <c r="D44" s="115">
        <f t="shared" si="1"/>
        <v>548666.66666666651</v>
      </c>
      <c r="E44" s="114">
        <f t="shared" si="2"/>
        <v>14067.81333333333</v>
      </c>
      <c r="F44" s="127">
        <f t="shared" si="3"/>
        <v>408148.97333333344</v>
      </c>
      <c r="G44" s="113">
        <f t="shared" si="4"/>
        <v>20</v>
      </c>
      <c r="H44" s="146">
        <v>25133.333333333332</v>
      </c>
      <c r="I44" s="115">
        <f t="shared" si="5"/>
        <v>251333.33333333317</v>
      </c>
      <c r="J44" s="147"/>
      <c r="K44" s="148">
        <f t="shared" si="6"/>
        <v>2.564E-2</v>
      </c>
      <c r="L44" s="93"/>
      <c r="M44" s="113">
        <v>22</v>
      </c>
      <c r="N44" s="113">
        <f t="shared" si="7"/>
        <v>2029</v>
      </c>
      <c r="O44" s="125">
        <v>2.564E-2</v>
      </c>
      <c r="P44" s="125">
        <v>2.564E-2</v>
      </c>
      <c r="Q44" s="125">
        <v>2.564E-2</v>
      </c>
      <c r="R44" s="125">
        <v>2.564E-2</v>
      </c>
      <c r="S44" s="125">
        <v>2.564E-2</v>
      </c>
      <c r="T44" s="125">
        <v>2.564E-2</v>
      </c>
      <c r="U44" s="125">
        <v>2.564E-2</v>
      </c>
      <c r="V44" s="125">
        <v>2.564E-2</v>
      </c>
      <c r="W44" s="125">
        <v>2.564E-2</v>
      </c>
      <c r="X44" s="125">
        <v>2.564E-2</v>
      </c>
      <c r="Y44" s="125">
        <v>2.564E-2</v>
      </c>
      <c r="Z44" s="125">
        <v>2.564E-2</v>
      </c>
    </row>
    <row r="45" spans="1:26" x14ac:dyDescent="0.25">
      <c r="A45" s="113">
        <v>23</v>
      </c>
      <c r="B45" s="113">
        <f t="shared" si="8"/>
        <v>2030</v>
      </c>
      <c r="C45" s="113">
        <f t="shared" si="0"/>
        <v>12</v>
      </c>
      <c r="D45" s="115">
        <f t="shared" si="1"/>
        <v>523533.33333333314</v>
      </c>
      <c r="E45" s="114">
        <f t="shared" si="2"/>
        <v>13423.394666666662</v>
      </c>
      <c r="F45" s="127">
        <f t="shared" si="3"/>
        <v>421572.36800000013</v>
      </c>
      <c r="G45" s="113">
        <f t="shared" si="4"/>
        <v>21</v>
      </c>
      <c r="H45" s="146">
        <v>25133.333333333332</v>
      </c>
      <c r="I45" s="115">
        <f t="shared" si="5"/>
        <v>226199.99999999983</v>
      </c>
      <c r="J45" s="147"/>
      <c r="K45" s="148">
        <f t="shared" si="6"/>
        <v>2.564E-2</v>
      </c>
      <c r="L45" s="93"/>
      <c r="M45" s="113">
        <v>23</v>
      </c>
      <c r="N45" s="113">
        <f t="shared" si="7"/>
        <v>2030</v>
      </c>
      <c r="O45" s="125">
        <v>2.564E-2</v>
      </c>
      <c r="P45" s="125">
        <v>2.564E-2</v>
      </c>
      <c r="Q45" s="125">
        <v>2.564E-2</v>
      </c>
      <c r="R45" s="125">
        <v>2.564E-2</v>
      </c>
      <c r="S45" s="125">
        <v>2.564E-2</v>
      </c>
      <c r="T45" s="125">
        <v>2.564E-2</v>
      </c>
      <c r="U45" s="125">
        <v>2.564E-2</v>
      </c>
      <c r="V45" s="125">
        <v>2.564E-2</v>
      </c>
      <c r="W45" s="125">
        <v>2.564E-2</v>
      </c>
      <c r="X45" s="125">
        <v>2.564E-2</v>
      </c>
      <c r="Y45" s="125">
        <v>2.564E-2</v>
      </c>
      <c r="Z45" s="125">
        <v>2.564E-2</v>
      </c>
    </row>
    <row r="46" spans="1:26" x14ac:dyDescent="0.25">
      <c r="A46" s="113">
        <v>24</v>
      </c>
      <c r="B46" s="113">
        <f t="shared" si="8"/>
        <v>2031</v>
      </c>
      <c r="C46" s="113">
        <f t="shared" si="0"/>
        <v>13</v>
      </c>
      <c r="D46" s="115">
        <f t="shared" si="1"/>
        <v>498399.99999999983</v>
      </c>
      <c r="E46" s="114">
        <f t="shared" si="2"/>
        <v>12778.975999999995</v>
      </c>
      <c r="F46" s="127">
        <f t="shared" si="3"/>
        <v>434351.34400000016</v>
      </c>
      <c r="G46" s="113">
        <f t="shared" si="4"/>
        <v>22</v>
      </c>
      <c r="H46" s="146">
        <v>25133.333333333332</v>
      </c>
      <c r="I46" s="115">
        <f t="shared" si="5"/>
        <v>201066.66666666648</v>
      </c>
      <c r="J46" s="147"/>
      <c r="K46" s="148">
        <f t="shared" si="6"/>
        <v>2.564E-2</v>
      </c>
      <c r="L46" s="93"/>
      <c r="M46" s="113">
        <v>24</v>
      </c>
      <c r="N46" s="113">
        <f t="shared" si="7"/>
        <v>2031</v>
      </c>
      <c r="O46" s="125">
        <v>2.564E-2</v>
      </c>
      <c r="P46" s="125">
        <v>2.564E-2</v>
      </c>
      <c r="Q46" s="125">
        <v>2.564E-2</v>
      </c>
      <c r="R46" s="125">
        <v>2.564E-2</v>
      </c>
      <c r="S46" s="125">
        <v>2.564E-2</v>
      </c>
      <c r="T46" s="125">
        <v>2.564E-2</v>
      </c>
      <c r="U46" s="125">
        <v>2.564E-2</v>
      </c>
      <c r="V46" s="125">
        <v>2.564E-2</v>
      </c>
      <c r="W46" s="125">
        <v>2.564E-2</v>
      </c>
      <c r="X46" s="125">
        <v>2.564E-2</v>
      </c>
      <c r="Y46" s="125">
        <v>2.564E-2</v>
      </c>
      <c r="Z46" s="125">
        <v>2.564E-2</v>
      </c>
    </row>
    <row r="47" spans="1:26" x14ac:dyDescent="0.25">
      <c r="A47" s="113">
        <v>25</v>
      </c>
      <c r="B47" s="113">
        <f t="shared" si="8"/>
        <v>2032</v>
      </c>
      <c r="C47" s="113">
        <f t="shared" si="0"/>
        <v>14</v>
      </c>
      <c r="D47" s="115">
        <f t="shared" si="1"/>
        <v>473266.66666666651</v>
      </c>
      <c r="E47" s="114">
        <f t="shared" si="2"/>
        <v>12134.557333333329</v>
      </c>
      <c r="F47" s="127">
        <f t="shared" si="3"/>
        <v>446485.90133333346</v>
      </c>
      <c r="G47" s="113">
        <f t="shared" si="4"/>
        <v>23</v>
      </c>
      <c r="H47" s="146">
        <v>25133.333333333332</v>
      </c>
      <c r="I47" s="115">
        <f t="shared" si="5"/>
        <v>175933.33333333314</v>
      </c>
      <c r="J47" s="93"/>
      <c r="K47" s="148">
        <f t="shared" si="6"/>
        <v>2.564E-2</v>
      </c>
      <c r="L47" s="93"/>
      <c r="M47" s="113">
        <v>25</v>
      </c>
      <c r="N47" s="113">
        <f t="shared" si="7"/>
        <v>2032</v>
      </c>
      <c r="O47" s="125">
        <v>2.564E-2</v>
      </c>
      <c r="P47" s="125">
        <v>2.564E-2</v>
      </c>
      <c r="Q47" s="125">
        <v>2.564E-2</v>
      </c>
      <c r="R47" s="125">
        <v>2.564E-2</v>
      </c>
      <c r="S47" s="125">
        <v>2.564E-2</v>
      </c>
      <c r="T47" s="125">
        <v>2.564E-2</v>
      </c>
      <c r="U47" s="125">
        <v>2.564E-2</v>
      </c>
      <c r="V47" s="125">
        <v>2.564E-2</v>
      </c>
      <c r="W47" s="125">
        <v>2.564E-2</v>
      </c>
      <c r="X47" s="125">
        <v>2.564E-2</v>
      </c>
      <c r="Y47" s="125">
        <v>2.564E-2</v>
      </c>
      <c r="Z47" s="125">
        <v>2.564E-2</v>
      </c>
    </row>
    <row r="48" spans="1:26" x14ac:dyDescent="0.25">
      <c r="A48" s="113">
        <v>26</v>
      </c>
      <c r="B48" s="113">
        <f t="shared" si="8"/>
        <v>2033</v>
      </c>
      <c r="C48" s="113">
        <f t="shared" si="0"/>
        <v>15</v>
      </c>
      <c r="D48" s="115">
        <f t="shared" si="1"/>
        <v>448133.33333333314</v>
      </c>
      <c r="E48" s="114">
        <f t="shared" si="2"/>
        <v>11490.138666666662</v>
      </c>
      <c r="F48" s="127">
        <f t="shared" si="3"/>
        <v>457976.0400000001</v>
      </c>
      <c r="G48" s="113">
        <f t="shared" si="4"/>
        <v>24</v>
      </c>
      <c r="H48" s="146">
        <v>25133.333333333332</v>
      </c>
      <c r="I48" s="115">
        <f t="shared" si="5"/>
        <v>150799.9999999998</v>
      </c>
      <c r="J48" s="93"/>
      <c r="K48" s="148">
        <f t="shared" si="6"/>
        <v>2.564E-2</v>
      </c>
      <c r="L48" s="93"/>
      <c r="M48" s="113">
        <v>26</v>
      </c>
      <c r="N48" s="113">
        <f t="shared" si="7"/>
        <v>2033</v>
      </c>
      <c r="O48" s="125">
        <v>2.564E-2</v>
      </c>
      <c r="P48" s="125">
        <v>2.564E-2</v>
      </c>
      <c r="Q48" s="125">
        <v>2.564E-2</v>
      </c>
      <c r="R48" s="125">
        <v>2.564E-2</v>
      </c>
      <c r="S48" s="125">
        <v>2.564E-2</v>
      </c>
      <c r="T48" s="125">
        <v>2.564E-2</v>
      </c>
      <c r="U48" s="125">
        <v>2.564E-2</v>
      </c>
      <c r="V48" s="125">
        <v>2.564E-2</v>
      </c>
      <c r="W48" s="125">
        <v>2.564E-2</v>
      </c>
      <c r="X48" s="125">
        <v>2.564E-2</v>
      </c>
      <c r="Y48" s="125">
        <v>2.564E-2</v>
      </c>
      <c r="Z48" s="125">
        <v>2.564E-2</v>
      </c>
    </row>
    <row r="49" spans="1:26" x14ac:dyDescent="0.25">
      <c r="A49" s="113">
        <v>27</v>
      </c>
      <c r="B49" s="113">
        <f t="shared" si="8"/>
        <v>2034</v>
      </c>
      <c r="C49" s="113">
        <f t="shared" si="0"/>
        <v>16</v>
      </c>
      <c r="D49" s="115">
        <f t="shared" si="1"/>
        <v>422999.99999999977</v>
      </c>
      <c r="E49" s="114">
        <f t="shared" si="2"/>
        <v>10845.719999999994</v>
      </c>
      <c r="F49" s="127">
        <f t="shared" si="3"/>
        <v>468821.76000000007</v>
      </c>
      <c r="G49" s="113">
        <f t="shared" si="4"/>
        <v>25</v>
      </c>
      <c r="H49" s="146">
        <v>25133.333333333332</v>
      </c>
      <c r="I49" s="115">
        <f t="shared" si="5"/>
        <v>125666.66666666647</v>
      </c>
      <c r="J49" s="93"/>
      <c r="K49" s="148">
        <f t="shared" si="6"/>
        <v>2.564E-2</v>
      </c>
      <c r="L49" s="93"/>
      <c r="M49" s="113">
        <v>27</v>
      </c>
      <c r="N49" s="113">
        <f t="shared" si="7"/>
        <v>2034</v>
      </c>
      <c r="O49" s="125">
        <v>2.564E-2</v>
      </c>
      <c r="P49" s="125">
        <v>2.564E-2</v>
      </c>
      <c r="Q49" s="125">
        <v>2.564E-2</v>
      </c>
      <c r="R49" s="125">
        <v>2.564E-2</v>
      </c>
      <c r="S49" s="125">
        <v>2.564E-2</v>
      </c>
      <c r="T49" s="125">
        <v>2.564E-2</v>
      </c>
      <c r="U49" s="125">
        <v>2.564E-2</v>
      </c>
      <c r="V49" s="125">
        <v>2.564E-2</v>
      </c>
      <c r="W49" s="125">
        <v>2.564E-2</v>
      </c>
      <c r="X49" s="125">
        <v>2.564E-2</v>
      </c>
      <c r="Y49" s="125">
        <v>2.564E-2</v>
      </c>
      <c r="Z49" s="125">
        <v>2.564E-2</v>
      </c>
    </row>
    <row r="50" spans="1:26" x14ac:dyDescent="0.25">
      <c r="A50" s="113">
        <v>28</v>
      </c>
      <c r="B50" s="113">
        <f t="shared" si="8"/>
        <v>2035</v>
      </c>
      <c r="C50" s="113">
        <f t="shared" si="0"/>
        <v>17</v>
      </c>
      <c r="D50" s="115">
        <f t="shared" si="1"/>
        <v>397866.66666666645</v>
      </c>
      <c r="E50" s="114">
        <f t="shared" si="2"/>
        <v>10201.301333333327</v>
      </c>
      <c r="F50" s="127">
        <f t="shared" si="3"/>
        <v>479023.06133333337</v>
      </c>
      <c r="G50" s="113">
        <f t="shared" si="4"/>
        <v>26</v>
      </c>
      <c r="H50" s="146">
        <v>25133.333333333332</v>
      </c>
      <c r="I50" s="115">
        <f t="shared" si="5"/>
        <v>100533.33333333314</v>
      </c>
      <c r="J50" s="93"/>
      <c r="K50" s="148">
        <f t="shared" si="6"/>
        <v>2.564E-2</v>
      </c>
      <c r="L50" s="93"/>
      <c r="M50" s="113">
        <v>28</v>
      </c>
      <c r="N50" s="113">
        <f t="shared" si="7"/>
        <v>2035</v>
      </c>
      <c r="O50" s="125">
        <v>2.564E-2</v>
      </c>
      <c r="P50" s="125">
        <v>2.564E-2</v>
      </c>
      <c r="Q50" s="125">
        <v>2.564E-2</v>
      </c>
      <c r="R50" s="125">
        <v>2.564E-2</v>
      </c>
      <c r="S50" s="125">
        <v>2.564E-2</v>
      </c>
      <c r="T50" s="125">
        <v>2.564E-2</v>
      </c>
      <c r="U50" s="125">
        <v>2.564E-2</v>
      </c>
      <c r="V50" s="125">
        <v>2.564E-2</v>
      </c>
      <c r="W50" s="125">
        <v>2.564E-2</v>
      </c>
      <c r="X50" s="125">
        <v>2.564E-2</v>
      </c>
      <c r="Y50" s="125">
        <v>2.564E-2</v>
      </c>
      <c r="Z50" s="125">
        <v>2.564E-2</v>
      </c>
    </row>
    <row r="51" spans="1:26" x14ac:dyDescent="0.25">
      <c r="A51" s="113">
        <v>29</v>
      </c>
      <c r="B51" s="113">
        <f t="shared" si="8"/>
        <v>2036</v>
      </c>
      <c r="C51" s="113">
        <f t="shared" si="0"/>
        <v>18</v>
      </c>
      <c r="D51" s="115">
        <f t="shared" si="1"/>
        <v>372733.33333333314</v>
      </c>
      <c r="E51" s="114">
        <f t="shared" si="2"/>
        <v>9556.882666666661</v>
      </c>
      <c r="F51" s="127">
        <f t="shared" si="3"/>
        <v>488579.94400000002</v>
      </c>
      <c r="G51" s="113">
        <f t="shared" si="4"/>
        <v>27</v>
      </c>
      <c r="H51" s="146">
        <v>25133.333333333332</v>
      </c>
      <c r="I51" s="115">
        <f t="shared" si="5"/>
        <v>75399.999999999811</v>
      </c>
      <c r="J51" s="93"/>
      <c r="K51" s="148">
        <f t="shared" si="6"/>
        <v>2.564E-2</v>
      </c>
      <c r="L51" s="93"/>
      <c r="M51" s="113">
        <v>29</v>
      </c>
      <c r="N51" s="113">
        <f t="shared" si="7"/>
        <v>2036</v>
      </c>
      <c r="O51" s="125">
        <v>2.564E-2</v>
      </c>
      <c r="P51" s="125">
        <v>2.564E-2</v>
      </c>
      <c r="Q51" s="125">
        <v>2.564E-2</v>
      </c>
      <c r="R51" s="125">
        <v>2.564E-2</v>
      </c>
      <c r="S51" s="125">
        <v>2.564E-2</v>
      </c>
      <c r="T51" s="125">
        <v>2.564E-2</v>
      </c>
      <c r="U51" s="125">
        <v>2.564E-2</v>
      </c>
      <c r="V51" s="125">
        <v>2.564E-2</v>
      </c>
      <c r="W51" s="125">
        <v>2.564E-2</v>
      </c>
      <c r="X51" s="125">
        <v>2.564E-2</v>
      </c>
      <c r="Y51" s="125">
        <v>2.564E-2</v>
      </c>
      <c r="Z51" s="125">
        <v>2.564E-2</v>
      </c>
    </row>
    <row r="52" spans="1:26" x14ac:dyDescent="0.25">
      <c r="A52" s="113">
        <v>30</v>
      </c>
      <c r="B52" s="113">
        <f t="shared" si="8"/>
        <v>2037</v>
      </c>
      <c r="C52" s="113">
        <f t="shared" si="0"/>
        <v>19</v>
      </c>
      <c r="D52" s="115">
        <f t="shared" si="1"/>
        <v>347599.99999999983</v>
      </c>
      <c r="E52" s="114">
        <f t="shared" si="2"/>
        <v>8912.4639999999945</v>
      </c>
      <c r="F52" s="127">
        <f t="shared" si="3"/>
        <v>497492.408</v>
      </c>
      <c r="G52" s="113">
        <f t="shared" si="4"/>
        <v>28</v>
      </c>
      <c r="H52" s="146">
        <v>25133.333333333332</v>
      </c>
      <c r="I52" s="115">
        <f t="shared" si="5"/>
        <v>50266.666666666482</v>
      </c>
      <c r="J52" s="93"/>
      <c r="K52" s="148">
        <f t="shared" si="6"/>
        <v>2.564E-2</v>
      </c>
      <c r="L52" s="93"/>
      <c r="M52" s="113">
        <v>30</v>
      </c>
      <c r="N52" s="113">
        <f t="shared" si="7"/>
        <v>2037</v>
      </c>
      <c r="O52" s="125">
        <v>2.564E-2</v>
      </c>
      <c r="P52" s="125">
        <v>2.564E-2</v>
      </c>
      <c r="Q52" s="125">
        <v>2.564E-2</v>
      </c>
      <c r="R52" s="125">
        <v>2.564E-2</v>
      </c>
      <c r="S52" s="125">
        <v>2.564E-2</v>
      </c>
      <c r="T52" s="125">
        <v>2.564E-2</v>
      </c>
      <c r="U52" s="125">
        <v>2.564E-2</v>
      </c>
      <c r="V52" s="125">
        <v>2.564E-2</v>
      </c>
      <c r="W52" s="125">
        <v>2.564E-2</v>
      </c>
      <c r="X52" s="125">
        <v>2.564E-2</v>
      </c>
      <c r="Y52" s="125">
        <v>2.564E-2</v>
      </c>
      <c r="Z52" s="125">
        <v>2.564E-2</v>
      </c>
    </row>
    <row r="53" spans="1:26" x14ac:dyDescent="0.25">
      <c r="A53" s="113">
        <v>31</v>
      </c>
      <c r="B53" s="113">
        <f t="shared" si="8"/>
        <v>2038</v>
      </c>
      <c r="C53" s="113">
        <f t="shared" si="0"/>
        <v>20</v>
      </c>
      <c r="D53" s="115">
        <f t="shared" si="1"/>
        <v>322466.66666666651</v>
      </c>
      <c r="E53" s="114">
        <f t="shared" si="2"/>
        <v>8268.0453333333298</v>
      </c>
      <c r="F53" s="127">
        <f t="shared" si="3"/>
        <v>505760.45333333331</v>
      </c>
      <c r="G53" s="113">
        <f t="shared" si="4"/>
        <v>29</v>
      </c>
      <c r="H53" s="146">
        <v>25133.333333333332</v>
      </c>
      <c r="I53" s="115">
        <f t="shared" si="5"/>
        <v>25133.33333333315</v>
      </c>
      <c r="J53" s="93"/>
      <c r="K53" s="148">
        <f t="shared" si="6"/>
        <v>2.564E-2</v>
      </c>
      <c r="L53" s="93"/>
      <c r="M53" s="113">
        <v>31</v>
      </c>
      <c r="N53" s="113">
        <f t="shared" si="7"/>
        <v>2038</v>
      </c>
      <c r="O53" s="125">
        <v>2.564E-2</v>
      </c>
      <c r="P53" s="125">
        <v>2.564E-2</v>
      </c>
      <c r="Q53" s="125">
        <v>2.564E-2</v>
      </c>
      <c r="R53" s="125">
        <v>2.564E-2</v>
      </c>
      <c r="S53" s="125">
        <v>2.564E-2</v>
      </c>
      <c r="T53" s="125">
        <v>2.564E-2</v>
      </c>
      <c r="U53" s="125">
        <v>2.564E-2</v>
      </c>
      <c r="V53" s="125">
        <v>2.564E-2</v>
      </c>
      <c r="W53" s="125">
        <v>2.564E-2</v>
      </c>
      <c r="X53" s="125">
        <v>2.564E-2</v>
      </c>
      <c r="Y53" s="125">
        <v>2.564E-2</v>
      </c>
      <c r="Z53" s="125">
        <v>2.564E-2</v>
      </c>
    </row>
    <row r="54" spans="1:26" x14ac:dyDescent="0.25">
      <c r="A54" s="113">
        <v>32</v>
      </c>
      <c r="B54" s="113">
        <f t="shared" si="8"/>
        <v>2039</v>
      </c>
      <c r="C54" s="113">
        <f t="shared" si="0"/>
        <v>21</v>
      </c>
      <c r="D54" s="115">
        <f t="shared" si="1"/>
        <v>297333.33333333314</v>
      </c>
      <c r="E54" s="114">
        <f t="shared" si="2"/>
        <v>7623.6266666666615</v>
      </c>
      <c r="F54" s="127">
        <f t="shared" si="3"/>
        <v>513384.07999999996</v>
      </c>
      <c r="G54" s="113">
        <f t="shared" si="4"/>
        <v>30</v>
      </c>
      <c r="H54" s="146">
        <v>25133.333333333332</v>
      </c>
      <c r="I54" s="115">
        <f t="shared" si="5"/>
        <v>-1.8189894035458565E-10</v>
      </c>
      <c r="J54" s="93"/>
      <c r="K54" s="148">
        <f t="shared" si="6"/>
        <v>2.564E-2</v>
      </c>
      <c r="L54" s="93"/>
      <c r="M54" s="113">
        <v>32</v>
      </c>
      <c r="N54" s="113">
        <f t="shared" si="7"/>
        <v>2039</v>
      </c>
      <c r="O54" s="125">
        <v>2.564E-2</v>
      </c>
      <c r="P54" s="125">
        <v>2.564E-2</v>
      </c>
      <c r="Q54" s="125">
        <v>2.564E-2</v>
      </c>
      <c r="R54" s="125">
        <v>2.564E-2</v>
      </c>
      <c r="S54" s="125">
        <v>2.564E-2</v>
      </c>
      <c r="T54" s="125">
        <v>2.564E-2</v>
      </c>
      <c r="U54" s="125">
        <v>2.564E-2</v>
      </c>
      <c r="V54" s="125">
        <v>2.564E-2</v>
      </c>
      <c r="W54" s="125">
        <v>2.564E-2</v>
      </c>
      <c r="X54" s="125">
        <v>2.564E-2</v>
      </c>
      <c r="Y54" s="125">
        <v>2.564E-2</v>
      </c>
      <c r="Z54" s="125">
        <v>2.564E-2</v>
      </c>
    </row>
    <row r="55" spans="1:26" x14ac:dyDescent="0.25">
      <c r="A55" s="113">
        <v>33</v>
      </c>
      <c r="B55" s="113">
        <f t="shared" si="8"/>
        <v>2040</v>
      </c>
      <c r="C55" s="113">
        <f t="shared" si="0"/>
        <v>22</v>
      </c>
      <c r="D55" s="115">
        <f t="shared" si="1"/>
        <v>272199.99999999983</v>
      </c>
      <c r="E55" s="114">
        <f t="shared" si="2"/>
        <v>6979.2079999999951</v>
      </c>
      <c r="F55" s="127">
        <f t="shared" si="3"/>
        <v>520363.28799999994</v>
      </c>
      <c r="G55" s="113">
        <f t="shared" si="4"/>
        <v>31</v>
      </c>
      <c r="H55" s="146">
        <v>0</v>
      </c>
      <c r="I55" s="115">
        <f t="shared" si="5"/>
        <v>-1.8189894035458565E-10</v>
      </c>
      <c r="J55" s="93"/>
      <c r="K55" s="148">
        <f t="shared" si="6"/>
        <v>2.564E-2</v>
      </c>
      <c r="L55" s="93"/>
      <c r="M55" s="113">
        <v>33</v>
      </c>
      <c r="N55" s="113">
        <f t="shared" si="7"/>
        <v>2040</v>
      </c>
      <c r="O55" s="125">
        <v>2.564E-2</v>
      </c>
      <c r="P55" s="125">
        <v>2.564E-2</v>
      </c>
      <c r="Q55" s="125">
        <v>2.564E-2</v>
      </c>
      <c r="R55" s="125">
        <v>2.564E-2</v>
      </c>
      <c r="S55" s="125">
        <v>2.564E-2</v>
      </c>
      <c r="T55" s="125">
        <v>2.564E-2</v>
      </c>
      <c r="U55" s="125">
        <v>2.564E-2</v>
      </c>
      <c r="V55" s="125">
        <v>2.564E-2</v>
      </c>
      <c r="W55" s="125">
        <v>2.564E-2</v>
      </c>
      <c r="X55" s="125">
        <v>2.564E-2</v>
      </c>
      <c r="Y55" s="125">
        <v>2.564E-2</v>
      </c>
      <c r="Z55" s="125">
        <v>2.564E-2</v>
      </c>
    </row>
    <row r="56" spans="1:26" x14ac:dyDescent="0.25">
      <c r="A56" s="113">
        <v>34</v>
      </c>
      <c r="B56" s="113">
        <f t="shared" si="8"/>
        <v>2041</v>
      </c>
      <c r="C56" s="113">
        <f t="shared" si="0"/>
        <v>23</v>
      </c>
      <c r="D56" s="115">
        <f t="shared" si="1"/>
        <v>272199.99999999983</v>
      </c>
      <c r="E56" s="114">
        <f t="shared" si="2"/>
        <v>6979.2079999999951</v>
      </c>
      <c r="F56" s="127">
        <f t="shared" si="3"/>
        <v>527342.49599999993</v>
      </c>
      <c r="G56" s="113" t="str">
        <f t="shared" si="4"/>
        <v>No Loan</v>
      </c>
      <c r="H56" s="146">
        <v>0</v>
      </c>
      <c r="I56" s="115">
        <f t="shared" si="5"/>
        <v>0</v>
      </c>
      <c r="J56" s="93"/>
      <c r="K56" s="148">
        <f t="shared" si="6"/>
        <v>2.564E-2</v>
      </c>
      <c r="L56" s="93"/>
      <c r="M56" s="113">
        <v>34</v>
      </c>
      <c r="N56" s="113">
        <f t="shared" si="7"/>
        <v>2041</v>
      </c>
      <c r="O56" s="125">
        <v>2.564E-2</v>
      </c>
      <c r="P56" s="125">
        <v>2.564E-2</v>
      </c>
      <c r="Q56" s="125">
        <v>2.564E-2</v>
      </c>
      <c r="R56" s="125">
        <v>2.564E-2</v>
      </c>
      <c r="S56" s="125">
        <v>2.564E-2</v>
      </c>
      <c r="T56" s="125">
        <v>2.564E-2</v>
      </c>
      <c r="U56" s="125">
        <v>2.564E-2</v>
      </c>
      <c r="V56" s="125">
        <v>2.564E-2</v>
      </c>
      <c r="W56" s="125">
        <v>2.564E-2</v>
      </c>
      <c r="X56" s="125">
        <v>2.564E-2</v>
      </c>
      <c r="Y56" s="125">
        <v>2.564E-2</v>
      </c>
      <c r="Z56" s="125">
        <v>2.564E-2</v>
      </c>
    </row>
    <row r="57" spans="1:26" x14ac:dyDescent="0.25">
      <c r="A57" s="113">
        <v>35</v>
      </c>
      <c r="B57" s="113">
        <f t="shared" si="8"/>
        <v>2042</v>
      </c>
      <c r="C57" s="113">
        <f t="shared" si="0"/>
        <v>24</v>
      </c>
      <c r="D57" s="115">
        <f t="shared" si="1"/>
        <v>272200</v>
      </c>
      <c r="E57" s="114">
        <f t="shared" si="2"/>
        <v>6979.2079999999996</v>
      </c>
      <c r="F57" s="127">
        <f t="shared" si="3"/>
        <v>534321.70399999991</v>
      </c>
      <c r="G57" s="113" t="str">
        <f t="shared" si="4"/>
        <v>No Loan</v>
      </c>
      <c r="H57" s="146">
        <v>0</v>
      </c>
      <c r="I57" s="115">
        <f t="shared" si="5"/>
        <v>0</v>
      </c>
      <c r="J57" s="93"/>
      <c r="K57" s="148">
        <f t="shared" si="6"/>
        <v>2.564E-2</v>
      </c>
      <c r="L57" s="93"/>
      <c r="M57" s="113">
        <v>35</v>
      </c>
      <c r="N57" s="113">
        <f t="shared" si="7"/>
        <v>2042</v>
      </c>
      <c r="O57" s="125">
        <v>2.564E-2</v>
      </c>
      <c r="P57" s="125">
        <v>2.564E-2</v>
      </c>
      <c r="Q57" s="125">
        <v>2.564E-2</v>
      </c>
      <c r="R57" s="125">
        <v>2.564E-2</v>
      </c>
      <c r="S57" s="125">
        <v>2.564E-2</v>
      </c>
      <c r="T57" s="125">
        <v>2.564E-2</v>
      </c>
      <c r="U57" s="125">
        <v>2.564E-2</v>
      </c>
      <c r="V57" s="125">
        <v>2.564E-2</v>
      </c>
      <c r="W57" s="125">
        <v>2.564E-2</v>
      </c>
      <c r="X57" s="125">
        <v>2.564E-2</v>
      </c>
      <c r="Y57" s="125">
        <v>2.564E-2</v>
      </c>
      <c r="Z57" s="125">
        <v>2.564E-2</v>
      </c>
    </row>
    <row r="58" spans="1:26" x14ac:dyDescent="0.25">
      <c r="A58" s="113">
        <v>36</v>
      </c>
      <c r="B58" s="113">
        <f t="shared" si="8"/>
        <v>2043</v>
      </c>
      <c r="C58" s="113">
        <f t="shared" si="0"/>
        <v>25</v>
      </c>
      <c r="D58" s="115">
        <f t="shared" si="1"/>
        <v>272200</v>
      </c>
      <c r="E58" s="114">
        <f t="shared" si="2"/>
        <v>6979.2079999999996</v>
      </c>
      <c r="F58" s="127">
        <f t="shared" si="3"/>
        <v>541300.91199999989</v>
      </c>
      <c r="G58" s="113" t="str">
        <f t="shared" si="4"/>
        <v>No Loan</v>
      </c>
      <c r="H58" s="146">
        <v>0</v>
      </c>
      <c r="I58" s="115">
        <f t="shared" si="5"/>
        <v>0</v>
      </c>
      <c r="J58" s="93"/>
      <c r="K58" s="148">
        <f t="shared" si="6"/>
        <v>2.564E-2</v>
      </c>
      <c r="L58" s="93"/>
      <c r="M58" s="113">
        <v>36</v>
      </c>
      <c r="N58" s="113">
        <f t="shared" si="7"/>
        <v>2043</v>
      </c>
      <c r="O58" s="125">
        <v>2.564E-2</v>
      </c>
      <c r="P58" s="125">
        <v>2.564E-2</v>
      </c>
      <c r="Q58" s="125">
        <v>2.564E-2</v>
      </c>
      <c r="R58" s="125">
        <v>2.564E-2</v>
      </c>
      <c r="S58" s="125">
        <v>2.564E-2</v>
      </c>
      <c r="T58" s="125">
        <v>2.564E-2</v>
      </c>
      <c r="U58" s="125">
        <v>2.564E-2</v>
      </c>
      <c r="V58" s="125">
        <v>2.564E-2</v>
      </c>
      <c r="W58" s="125">
        <v>2.564E-2</v>
      </c>
      <c r="X58" s="125">
        <v>2.564E-2</v>
      </c>
      <c r="Y58" s="125">
        <v>2.564E-2</v>
      </c>
      <c r="Z58" s="125">
        <v>2.564E-2</v>
      </c>
    </row>
    <row r="59" spans="1:26" x14ac:dyDescent="0.25">
      <c r="A59" s="113">
        <v>37</v>
      </c>
      <c r="B59" s="113">
        <f t="shared" si="8"/>
        <v>2044</v>
      </c>
      <c r="C59" s="113">
        <f t="shared" si="0"/>
        <v>26</v>
      </c>
      <c r="D59" s="115">
        <f t="shared" si="1"/>
        <v>272200</v>
      </c>
      <c r="E59" s="114">
        <f t="shared" si="2"/>
        <v>6979.2079999999996</v>
      </c>
      <c r="F59" s="127">
        <f t="shared" si="3"/>
        <v>548280.11999999988</v>
      </c>
      <c r="G59" s="113" t="str">
        <f t="shared" si="4"/>
        <v>No Loan</v>
      </c>
      <c r="H59" s="146">
        <v>0</v>
      </c>
      <c r="I59" s="115">
        <f t="shared" si="5"/>
        <v>0</v>
      </c>
      <c r="J59" s="93"/>
      <c r="K59" s="148">
        <f t="shared" si="6"/>
        <v>2.564E-2</v>
      </c>
      <c r="L59" s="93"/>
      <c r="M59" s="113">
        <v>37</v>
      </c>
      <c r="N59" s="113">
        <f t="shared" si="7"/>
        <v>2044</v>
      </c>
      <c r="O59" s="125">
        <v>2.564E-2</v>
      </c>
      <c r="P59" s="125">
        <v>2.564E-2</v>
      </c>
      <c r="Q59" s="125">
        <v>2.564E-2</v>
      </c>
      <c r="R59" s="125">
        <v>2.564E-2</v>
      </c>
      <c r="S59" s="125">
        <v>2.564E-2</v>
      </c>
      <c r="T59" s="125">
        <v>2.564E-2</v>
      </c>
      <c r="U59" s="125">
        <v>2.564E-2</v>
      </c>
      <c r="V59" s="125">
        <v>2.564E-2</v>
      </c>
      <c r="W59" s="125">
        <v>2.564E-2</v>
      </c>
      <c r="X59" s="125">
        <v>2.564E-2</v>
      </c>
      <c r="Y59" s="125">
        <v>2.564E-2</v>
      </c>
      <c r="Z59" s="125">
        <v>2.564E-2</v>
      </c>
    </row>
    <row r="60" spans="1:26" x14ac:dyDescent="0.25">
      <c r="A60" s="113">
        <v>38</v>
      </c>
      <c r="B60" s="113">
        <f t="shared" si="8"/>
        <v>2045</v>
      </c>
      <c r="C60" s="113">
        <f t="shared" si="0"/>
        <v>27</v>
      </c>
      <c r="D60" s="115">
        <f t="shared" si="1"/>
        <v>272200</v>
      </c>
      <c r="E60" s="114">
        <f t="shared" si="2"/>
        <v>6979.2079999999996</v>
      </c>
      <c r="F60" s="127">
        <f t="shared" si="3"/>
        <v>555259.32799999986</v>
      </c>
      <c r="G60" s="113" t="str">
        <f t="shared" si="4"/>
        <v>No Loan</v>
      </c>
      <c r="H60" s="146">
        <v>0</v>
      </c>
      <c r="I60" s="115">
        <f t="shared" si="5"/>
        <v>0</v>
      </c>
      <c r="J60" s="93"/>
      <c r="K60" s="148">
        <f t="shared" si="6"/>
        <v>2.564E-2</v>
      </c>
      <c r="L60" s="93"/>
      <c r="M60" s="113">
        <v>38</v>
      </c>
      <c r="N60" s="113">
        <f t="shared" si="7"/>
        <v>2045</v>
      </c>
      <c r="O60" s="125">
        <v>2.564E-2</v>
      </c>
      <c r="P60" s="125">
        <v>2.564E-2</v>
      </c>
      <c r="Q60" s="125">
        <v>2.564E-2</v>
      </c>
      <c r="R60" s="125">
        <v>2.564E-2</v>
      </c>
      <c r="S60" s="125">
        <v>2.564E-2</v>
      </c>
      <c r="T60" s="125">
        <v>2.564E-2</v>
      </c>
      <c r="U60" s="125">
        <v>2.564E-2</v>
      </c>
      <c r="V60" s="125">
        <v>2.564E-2</v>
      </c>
      <c r="W60" s="125">
        <v>2.564E-2</v>
      </c>
      <c r="X60" s="125">
        <v>2.564E-2</v>
      </c>
      <c r="Y60" s="125">
        <v>2.564E-2</v>
      </c>
      <c r="Z60" s="125">
        <v>2.564E-2</v>
      </c>
    </row>
    <row r="61" spans="1:26" x14ac:dyDescent="0.25">
      <c r="A61" s="113">
        <v>39</v>
      </c>
      <c r="B61" s="113">
        <f t="shared" si="8"/>
        <v>2046</v>
      </c>
      <c r="C61" s="113">
        <f t="shared" si="0"/>
        <v>28</v>
      </c>
      <c r="D61" s="115">
        <f t="shared" si="1"/>
        <v>272200</v>
      </c>
      <c r="E61" s="114">
        <f t="shared" si="2"/>
        <v>6979.2079999999996</v>
      </c>
      <c r="F61" s="127">
        <f t="shared" si="3"/>
        <v>562238.53599999985</v>
      </c>
      <c r="G61" s="113" t="str">
        <f t="shared" si="4"/>
        <v>No Loan</v>
      </c>
      <c r="H61" s="146">
        <v>0</v>
      </c>
      <c r="I61" s="115">
        <f t="shared" si="5"/>
        <v>0</v>
      </c>
      <c r="J61" s="93"/>
      <c r="K61" s="148">
        <f t="shared" si="6"/>
        <v>2.564E-2</v>
      </c>
      <c r="L61" s="93"/>
      <c r="M61" s="113">
        <v>39</v>
      </c>
      <c r="N61" s="113">
        <f t="shared" si="7"/>
        <v>2046</v>
      </c>
      <c r="O61" s="125">
        <v>2.564E-2</v>
      </c>
      <c r="P61" s="125">
        <v>2.564E-2</v>
      </c>
      <c r="Q61" s="125">
        <v>2.564E-2</v>
      </c>
      <c r="R61" s="125">
        <v>2.564E-2</v>
      </c>
      <c r="S61" s="125">
        <v>2.564E-2</v>
      </c>
      <c r="T61" s="125">
        <v>2.564E-2</v>
      </c>
      <c r="U61" s="125">
        <v>2.564E-2</v>
      </c>
      <c r="V61" s="125">
        <v>2.564E-2</v>
      </c>
      <c r="W61" s="125">
        <v>2.564E-2</v>
      </c>
      <c r="X61" s="125">
        <v>2.564E-2</v>
      </c>
      <c r="Y61" s="125">
        <v>2.564E-2</v>
      </c>
      <c r="Z61" s="125">
        <v>2.564E-2</v>
      </c>
    </row>
    <row r="62" spans="1:26" x14ac:dyDescent="0.25">
      <c r="A62" s="113">
        <v>40</v>
      </c>
      <c r="B62" s="113">
        <f t="shared" si="8"/>
        <v>2047</v>
      </c>
      <c r="C62" s="113">
        <f t="shared" si="0"/>
        <v>29</v>
      </c>
      <c r="D62" s="115">
        <f t="shared" si="1"/>
        <v>272200</v>
      </c>
      <c r="E62" s="114">
        <f t="shared" si="2"/>
        <v>2621.2860000000001</v>
      </c>
      <c r="F62" s="127">
        <f t="shared" si="3"/>
        <v>564859.82199999981</v>
      </c>
      <c r="G62" s="113" t="str">
        <f t="shared" si="4"/>
        <v>No Loan</v>
      </c>
      <c r="H62" s="146">
        <v>0</v>
      </c>
      <c r="I62" s="115">
        <f t="shared" si="5"/>
        <v>0</v>
      </c>
      <c r="J62" s="93"/>
      <c r="K62" s="148">
        <f t="shared" si="6"/>
        <v>9.6299999999999997E-3</v>
      </c>
      <c r="L62" s="93"/>
      <c r="M62" s="113">
        <v>40</v>
      </c>
      <c r="N62" s="113">
        <f t="shared" si="7"/>
        <v>2047</v>
      </c>
      <c r="O62" s="149">
        <v>1.07E-3</v>
      </c>
      <c r="P62" s="149">
        <v>3.2100000000000002E-3</v>
      </c>
      <c r="Q62" s="149">
        <v>5.3500000000000006E-3</v>
      </c>
      <c r="R62" s="149">
        <v>7.4900000000000001E-3</v>
      </c>
      <c r="S62" s="149">
        <v>9.6299999999999997E-3</v>
      </c>
      <c r="T62" s="149">
        <v>1.1770000000000001E-2</v>
      </c>
      <c r="U62" s="149">
        <v>1.391E-2</v>
      </c>
      <c r="V62" s="149">
        <v>1.6049999999999998E-2</v>
      </c>
      <c r="W62" s="149">
        <v>1.8189999999999998E-2</v>
      </c>
      <c r="X62" s="149">
        <v>2.0330000000000001E-2</v>
      </c>
      <c r="Y62" s="149">
        <v>2.247E-2</v>
      </c>
      <c r="Z62" s="149">
        <v>2.461E-2</v>
      </c>
    </row>
    <row r="64" spans="1:26" x14ac:dyDescent="0.25">
      <c r="A64" s="60" t="s">
        <v>101</v>
      </c>
      <c r="B64" s="60"/>
      <c r="C64" s="60"/>
      <c r="D64" s="60"/>
      <c r="E64" s="60"/>
      <c r="F64" s="93"/>
      <c r="G64" s="150"/>
      <c r="H64" s="93"/>
      <c r="I64" s="60"/>
      <c r="J64" s="60"/>
      <c r="K64" s="60"/>
      <c r="L64" s="60"/>
      <c r="M64" s="60"/>
      <c r="N64" s="60"/>
      <c r="O64" s="60"/>
      <c r="P64" s="60"/>
      <c r="Q64" s="60"/>
      <c r="R64" s="60"/>
      <c r="S64" s="60"/>
      <c r="T64" s="60"/>
      <c r="U64" s="60"/>
      <c r="V64" s="60"/>
      <c r="W64" s="60"/>
      <c r="X64" s="60"/>
      <c r="Y64" s="60"/>
      <c r="Z64" s="60"/>
    </row>
    <row r="110" spans="3:3" x14ac:dyDescent="0.25">
      <c r="C110" s="60" t="s">
        <v>74</v>
      </c>
    </row>
    <row r="112" spans="3:3" x14ac:dyDescent="0.25">
      <c r="C112" s="60">
        <v>1</v>
      </c>
    </row>
    <row r="113" spans="3:3" x14ac:dyDescent="0.25">
      <c r="C113" s="60">
        <v>2</v>
      </c>
    </row>
    <row r="114" spans="3:3" x14ac:dyDescent="0.25">
      <c r="C114" s="60">
        <v>3</v>
      </c>
    </row>
    <row r="115" spans="3:3" x14ac:dyDescent="0.25">
      <c r="C115" s="60">
        <v>4</v>
      </c>
    </row>
    <row r="116" spans="3:3" x14ac:dyDescent="0.25">
      <c r="C116" s="60">
        <v>5</v>
      </c>
    </row>
    <row r="117" spans="3:3" x14ac:dyDescent="0.25">
      <c r="C117" s="60">
        <v>6</v>
      </c>
    </row>
    <row r="118" spans="3:3" x14ac:dyDescent="0.25">
      <c r="C118" s="60">
        <v>7</v>
      </c>
    </row>
    <row r="119" spans="3:3" x14ac:dyDescent="0.25">
      <c r="C119" s="60">
        <v>8</v>
      </c>
    </row>
    <row r="120" spans="3:3" x14ac:dyDescent="0.25">
      <c r="C120" s="60">
        <v>9</v>
      </c>
    </row>
    <row r="121" spans="3:3" x14ac:dyDescent="0.25">
      <c r="C121" s="60">
        <v>10</v>
      </c>
    </row>
    <row r="122" spans="3:3" x14ac:dyDescent="0.25">
      <c r="C122" s="60">
        <v>11</v>
      </c>
    </row>
    <row r="123" spans="3:3" x14ac:dyDescent="0.25">
      <c r="C123" s="60">
        <v>12</v>
      </c>
    </row>
  </sheetData>
  <sheetProtection algorithmName="SHA-512" hashValue="XQf9GgWj/kSIyZxNfBbB30WnYsgefeiK8PCYvVzjkckMqzshF2u699BOgcAe7wbTe680NXRen8mFIAnpRf6QYA==" saltValue="I1QYaiLZHpY4e5UKVT8GTw==" spinCount="100000" sheet="1" objects="1" scenarios="1"/>
  <mergeCells count="32">
    <mergeCell ref="E6:K6"/>
    <mergeCell ref="D8:K8"/>
    <mergeCell ref="A9:A11"/>
    <mergeCell ref="D9:K9"/>
    <mergeCell ref="D10:K10"/>
    <mergeCell ref="D11:K11"/>
    <mergeCell ref="A1:K1"/>
    <mergeCell ref="A2:K2"/>
    <mergeCell ref="A21:C21"/>
    <mergeCell ref="I21:V21"/>
    <mergeCell ref="D7:K7"/>
    <mergeCell ref="D12:K12"/>
    <mergeCell ref="A12:A15"/>
    <mergeCell ref="D13:K13"/>
    <mergeCell ref="D14:K14"/>
    <mergeCell ref="D15:K15"/>
    <mergeCell ref="A3:R3"/>
    <mergeCell ref="B4:D4"/>
    <mergeCell ref="E4:K4"/>
    <mergeCell ref="B5:D5"/>
    <mergeCell ref="E5:K5"/>
    <mergeCell ref="B6:D6"/>
    <mergeCell ref="D19:I19"/>
    <mergeCell ref="A19:B19"/>
    <mergeCell ref="A7:B7"/>
    <mergeCell ref="A8:B8"/>
    <mergeCell ref="D20:I20"/>
    <mergeCell ref="A20:B20"/>
    <mergeCell ref="A16:A18"/>
    <mergeCell ref="B16:K16"/>
    <mergeCell ref="D17:K17"/>
    <mergeCell ref="D18:K18"/>
  </mergeCells>
  <dataValidations count="1">
    <dataValidation type="list" showInputMessage="1" showErrorMessage="1" sqref="C18" xr:uid="{2827F94D-0159-41C6-8723-3F3FC1C491E5}">
      <formula1>$C$111:$C$123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6"/>
  <sheetViews>
    <sheetView zoomScale="60" zoomScaleNormal="60" workbookViewId="0">
      <selection activeCell="D10" sqref="D10"/>
    </sheetView>
  </sheetViews>
  <sheetFormatPr defaultColWidth="9.109375" defaultRowHeight="15" x14ac:dyDescent="0.25"/>
  <cols>
    <col min="1" max="1" width="5.88671875" style="10" customWidth="1"/>
    <col min="2" max="2" width="60.88671875" style="10" customWidth="1"/>
    <col min="3" max="3" width="21.6640625" style="10" customWidth="1"/>
    <col min="4" max="4" width="24.44140625" style="10" customWidth="1"/>
    <col min="5" max="5" width="20.109375" style="10" customWidth="1"/>
    <col min="6" max="6" width="16.33203125" style="10" customWidth="1"/>
    <col min="7" max="7" width="19.5546875" style="10" customWidth="1"/>
    <col min="8" max="8" width="25.6640625" style="10" customWidth="1"/>
    <col min="9" max="9" width="20.33203125" style="10" customWidth="1"/>
    <col min="10" max="10" width="22.88671875" style="10" customWidth="1"/>
    <col min="11" max="11" width="20.6640625" style="10" customWidth="1"/>
    <col min="12" max="12" width="27.6640625" style="10" customWidth="1"/>
    <col min="13" max="13" width="25.88671875" style="10" customWidth="1"/>
    <col min="14" max="14" width="25.44140625" style="10" customWidth="1"/>
    <col min="15" max="15" width="86.88671875" style="10" customWidth="1"/>
    <col min="16" max="16384" width="9.109375" style="10"/>
  </cols>
  <sheetData>
    <row r="1" spans="1:16" ht="15.6" x14ac:dyDescent="0.3">
      <c r="A1" s="277" t="s">
        <v>102</v>
      </c>
      <c r="B1" s="278"/>
      <c r="C1" s="278"/>
      <c r="D1" s="278"/>
      <c r="E1" s="278"/>
      <c r="F1" s="278"/>
      <c r="G1" s="278"/>
      <c r="H1" s="278"/>
      <c r="I1" s="278"/>
      <c r="J1" s="278"/>
      <c r="K1" s="278"/>
      <c r="L1" s="278"/>
      <c r="M1" s="278"/>
      <c r="N1" s="278"/>
      <c r="O1" s="279"/>
      <c r="P1" s="151"/>
    </row>
    <row r="2" spans="1:16" ht="284.25" customHeight="1" x14ac:dyDescent="0.3">
      <c r="A2" s="280" t="s">
        <v>103</v>
      </c>
      <c r="B2" s="231"/>
      <c r="C2" s="231"/>
      <c r="D2" s="231"/>
      <c r="E2" s="231"/>
      <c r="F2" s="231"/>
      <c r="G2" s="231"/>
      <c r="H2" s="231"/>
      <c r="I2" s="231"/>
      <c r="J2" s="231"/>
      <c r="K2" s="231"/>
      <c r="L2" s="231"/>
      <c r="M2" s="231"/>
      <c r="N2" s="231"/>
      <c r="O2" s="281"/>
      <c r="P2" s="151"/>
    </row>
    <row r="3" spans="1:16" s="25" customFormat="1" ht="18" customHeight="1" x14ac:dyDescent="0.3">
      <c r="A3" s="152"/>
      <c r="B3" s="24" t="s">
        <v>2</v>
      </c>
      <c r="C3" s="236">
        <f>'Consolidated Summary'!B3:C3</f>
        <v>0</v>
      </c>
      <c r="D3" s="237"/>
      <c r="E3" s="237"/>
      <c r="F3" s="238" t="s">
        <v>38</v>
      </c>
      <c r="G3" s="239"/>
      <c r="H3" s="240"/>
      <c r="I3" s="95"/>
      <c r="J3" s="95"/>
      <c r="K3" s="95"/>
      <c r="L3" s="95"/>
      <c r="M3" s="93"/>
      <c r="N3" s="93"/>
      <c r="O3" s="150"/>
      <c r="P3" s="150"/>
    </row>
    <row r="4" spans="1:16" s="45" customFormat="1" ht="15" customHeight="1" x14ac:dyDescent="0.3">
      <c r="A4" s="152"/>
      <c r="B4" s="26" t="s">
        <v>4</v>
      </c>
      <c r="C4" s="233">
        <f>'Consolidated Summary'!B4:C4</f>
        <v>0</v>
      </c>
      <c r="D4" s="234"/>
      <c r="E4" s="235"/>
      <c r="F4" s="238" t="s">
        <v>38</v>
      </c>
      <c r="G4" s="239"/>
      <c r="H4" s="240"/>
      <c r="I4" s="95"/>
      <c r="J4" s="95"/>
      <c r="K4" s="95"/>
      <c r="L4" s="95"/>
      <c r="M4" s="93"/>
      <c r="N4" s="93"/>
      <c r="O4" s="93"/>
      <c r="P4" s="60"/>
    </row>
    <row r="5" spans="1:16" s="45" customFormat="1" ht="15" customHeight="1" x14ac:dyDescent="0.3">
      <c r="A5" s="152"/>
      <c r="B5" s="46" t="s">
        <v>6</v>
      </c>
      <c r="C5" s="233">
        <f>'Consolidated Summary'!B5:C5</f>
        <v>0</v>
      </c>
      <c r="D5" s="234"/>
      <c r="E5" s="235"/>
      <c r="F5" s="238" t="s">
        <v>38</v>
      </c>
      <c r="G5" s="239"/>
      <c r="H5" s="240"/>
      <c r="I5" s="95"/>
      <c r="J5" s="95"/>
      <c r="K5" s="95"/>
      <c r="L5" s="95"/>
      <c r="M5" s="93"/>
      <c r="N5" s="93"/>
      <c r="O5" s="93"/>
      <c r="P5" s="60"/>
    </row>
    <row r="6" spans="1:16" s="25" customFormat="1" ht="18" customHeight="1" x14ac:dyDescent="0.3">
      <c r="A6" s="152"/>
      <c r="B6" s="24" t="s">
        <v>104</v>
      </c>
      <c r="C6" s="282">
        <v>2020</v>
      </c>
      <c r="D6" s="283"/>
      <c r="E6" s="284"/>
      <c r="F6" s="238" t="s">
        <v>105</v>
      </c>
      <c r="G6" s="239"/>
      <c r="H6" s="240"/>
      <c r="I6" s="93"/>
      <c r="J6" s="93"/>
      <c r="K6" s="105"/>
      <c r="L6" s="105"/>
      <c r="M6" s="153"/>
      <c r="N6" s="105"/>
      <c r="O6" s="154"/>
      <c r="P6" s="155"/>
    </row>
    <row r="7" spans="1:16" s="25" customFormat="1" ht="18" customHeight="1" thickBot="1" x14ac:dyDescent="0.35">
      <c r="A7" s="156"/>
      <c r="B7" s="36" t="s">
        <v>106</v>
      </c>
      <c r="C7" s="285">
        <v>2.1000000000000001E-2</v>
      </c>
      <c r="D7" s="286"/>
      <c r="E7" s="287"/>
      <c r="F7" s="288" t="s">
        <v>107</v>
      </c>
      <c r="G7" s="289"/>
      <c r="H7" s="290"/>
      <c r="I7" s="109"/>
      <c r="J7" s="109"/>
      <c r="K7" s="157"/>
      <c r="L7" s="157"/>
      <c r="M7" s="158"/>
      <c r="N7" s="157"/>
      <c r="O7" s="159"/>
      <c r="P7" s="155"/>
    </row>
    <row r="8" spans="1:16" s="24" customFormat="1" ht="85.5" customHeight="1" thickBot="1" x14ac:dyDescent="0.35">
      <c r="A8" s="37" t="s">
        <v>108</v>
      </c>
      <c r="B8" s="38" t="s">
        <v>109</v>
      </c>
      <c r="C8" s="38" t="s">
        <v>110</v>
      </c>
      <c r="D8" s="39" t="s">
        <v>111</v>
      </c>
      <c r="E8" s="39" t="s">
        <v>112</v>
      </c>
      <c r="F8" s="39" t="s">
        <v>104</v>
      </c>
      <c r="G8" s="39" t="s">
        <v>113</v>
      </c>
      <c r="H8" s="39" t="s">
        <v>114</v>
      </c>
      <c r="I8" s="39" t="s">
        <v>115</v>
      </c>
      <c r="J8" s="39" t="s">
        <v>116</v>
      </c>
      <c r="K8" s="39" t="s">
        <v>117</v>
      </c>
      <c r="L8" s="39" t="s">
        <v>118</v>
      </c>
      <c r="M8" s="39" t="s">
        <v>119</v>
      </c>
      <c r="N8" s="39" t="s">
        <v>120</v>
      </c>
      <c r="O8" s="40" t="s">
        <v>121</v>
      </c>
      <c r="P8" s="27"/>
    </row>
    <row r="9" spans="1:16" s="41" customFormat="1" ht="30" x14ac:dyDescent="0.25">
      <c r="A9" s="160" t="s">
        <v>122</v>
      </c>
      <c r="B9" s="161" t="s">
        <v>123</v>
      </c>
      <c r="C9" s="162">
        <v>2005</v>
      </c>
      <c r="D9" s="161">
        <v>30</v>
      </c>
      <c r="E9" s="162">
        <f>C9+D9</f>
        <v>2035</v>
      </c>
      <c r="F9" s="162">
        <f>C6</f>
        <v>2020</v>
      </c>
      <c r="G9" s="162">
        <f>E9-F9</f>
        <v>15</v>
      </c>
      <c r="H9" s="162">
        <v>2005</v>
      </c>
      <c r="I9" s="163">
        <v>2000000</v>
      </c>
      <c r="J9" s="162">
        <f>E9-H9</f>
        <v>30</v>
      </c>
      <c r="K9" s="164">
        <f>I9*(1+$C$7)^J9</f>
        <v>3730802.4927916559</v>
      </c>
      <c r="L9" s="165">
        <v>50000</v>
      </c>
      <c r="M9" s="163">
        <f>K9-L9</f>
        <v>3680802.4927916559</v>
      </c>
      <c r="N9" s="163">
        <f>IF(K9=0, "Data Incomplete", M9/G9)</f>
        <v>245386.83285277706</v>
      </c>
      <c r="O9" s="166" t="s">
        <v>124</v>
      </c>
      <c r="P9" s="167"/>
    </row>
    <row r="10" spans="1:16" s="25" customFormat="1" ht="30" x14ac:dyDescent="0.25">
      <c r="A10" s="168">
        <v>1</v>
      </c>
      <c r="B10" s="92" t="s">
        <v>125</v>
      </c>
      <c r="C10" s="92"/>
      <c r="D10" s="92"/>
      <c r="E10" s="150">
        <f>C10+D10</f>
        <v>0</v>
      </c>
      <c r="F10" s="169">
        <f>$C$6</f>
        <v>2020</v>
      </c>
      <c r="G10" s="150" t="str">
        <f>IF(E10-F10&lt;=0, "Data Incomplete", E10-F10)</f>
        <v>Data Incomplete</v>
      </c>
      <c r="H10" s="92"/>
      <c r="I10" s="170"/>
      <c r="J10" s="169" t="str">
        <f>IF(E10-H10&lt;=0, "Data Incomplete", E10-H10)</f>
        <v>Data Incomplete</v>
      </c>
      <c r="K10" s="171" t="str">
        <f>IFERROR(I10*(1+$C$7)^J10, "Data Incomplete")</f>
        <v>Data Incomplete</v>
      </c>
      <c r="L10" s="172">
        <v>0</v>
      </c>
      <c r="M10" s="173" t="str">
        <f>IFERROR(K10-L10, "Data Incomplete")</f>
        <v>Data Incomplete</v>
      </c>
      <c r="N10" s="173" t="str">
        <f>IFERROR(IF(K10=0, "Data Incomplete", M10/G10), "Data Incomplete")</f>
        <v>Data Incomplete</v>
      </c>
      <c r="O10" s="174" t="s">
        <v>126</v>
      </c>
      <c r="P10" s="155"/>
    </row>
    <row r="11" spans="1:16" s="25" customFormat="1" ht="30" x14ac:dyDescent="0.25">
      <c r="A11" s="168">
        <v>2</v>
      </c>
      <c r="B11" s="92" t="s">
        <v>127</v>
      </c>
      <c r="C11" s="92"/>
      <c r="D11" s="92"/>
      <c r="E11" s="150">
        <f t="shared" ref="E11:E24" si="0">C11+D11</f>
        <v>0</v>
      </c>
      <c r="F11" s="169">
        <f t="shared" ref="F11:F24" si="1">$C$6</f>
        <v>2020</v>
      </c>
      <c r="G11" s="150" t="str">
        <f t="shared" ref="G11:G24" si="2">IF(E11-F11&lt;=0, "Data Incomplete", E11-F11)</f>
        <v>Data Incomplete</v>
      </c>
      <c r="H11" s="92"/>
      <c r="I11" s="170"/>
      <c r="J11" s="169" t="str">
        <f t="shared" ref="J11:J24" si="3">IF(E11-H11&lt;=0, "Data Incomplete", E11-H11)</f>
        <v>Data Incomplete</v>
      </c>
      <c r="K11" s="171" t="str">
        <f t="shared" ref="K11:K24" si="4">IFERROR(I11*(1+$C$7)^J11, "Data Incomplete")</f>
        <v>Data Incomplete</v>
      </c>
      <c r="L11" s="172">
        <v>0</v>
      </c>
      <c r="M11" s="173" t="str">
        <f t="shared" ref="M11:M24" si="5">IFERROR(K11-L11, "Data Incomplete")</f>
        <v>Data Incomplete</v>
      </c>
      <c r="N11" s="173" t="str">
        <f t="shared" ref="N11:N24" si="6">IFERROR(IF(K11=0, "Data Incomplete", M11/G11), "Data Incomplete")</f>
        <v>Data Incomplete</v>
      </c>
      <c r="O11" s="174" t="s">
        <v>126</v>
      </c>
      <c r="P11" s="155"/>
    </row>
    <row r="12" spans="1:16" s="25" customFormat="1" ht="30" x14ac:dyDescent="0.25">
      <c r="A12" s="168">
        <v>3</v>
      </c>
      <c r="B12" s="92" t="s">
        <v>127</v>
      </c>
      <c r="C12" s="92"/>
      <c r="D12" s="92"/>
      <c r="E12" s="150">
        <f t="shared" si="0"/>
        <v>0</v>
      </c>
      <c r="F12" s="169">
        <f t="shared" si="1"/>
        <v>2020</v>
      </c>
      <c r="G12" s="150" t="str">
        <f t="shared" si="2"/>
        <v>Data Incomplete</v>
      </c>
      <c r="H12" s="92"/>
      <c r="I12" s="170"/>
      <c r="J12" s="169" t="str">
        <f t="shared" si="3"/>
        <v>Data Incomplete</v>
      </c>
      <c r="K12" s="171" t="str">
        <f t="shared" si="4"/>
        <v>Data Incomplete</v>
      </c>
      <c r="L12" s="172">
        <v>0</v>
      </c>
      <c r="M12" s="173" t="str">
        <f t="shared" si="5"/>
        <v>Data Incomplete</v>
      </c>
      <c r="N12" s="173" t="str">
        <f t="shared" si="6"/>
        <v>Data Incomplete</v>
      </c>
      <c r="O12" s="174" t="s">
        <v>126</v>
      </c>
      <c r="P12" s="155"/>
    </row>
    <row r="13" spans="1:16" s="25" customFormat="1" ht="30" x14ac:dyDescent="0.25">
      <c r="A13" s="168">
        <v>4</v>
      </c>
      <c r="B13" s="92" t="s">
        <v>127</v>
      </c>
      <c r="C13" s="92"/>
      <c r="D13" s="92"/>
      <c r="E13" s="150">
        <f t="shared" si="0"/>
        <v>0</v>
      </c>
      <c r="F13" s="169">
        <f t="shared" si="1"/>
        <v>2020</v>
      </c>
      <c r="G13" s="150" t="str">
        <f t="shared" si="2"/>
        <v>Data Incomplete</v>
      </c>
      <c r="H13" s="92"/>
      <c r="I13" s="170"/>
      <c r="J13" s="169" t="str">
        <f t="shared" si="3"/>
        <v>Data Incomplete</v>
      </c>
      <c r="K13" s="171" t="str">
        <f t="shared" si="4"/>
        <v>Data Incomplete</v>
      </c>
      <c r="L13" s="172">
        <v>0</v>
      </c>
      <c r="M13" s="173" t="str">
        <f t="shared" si="5"/>
        <v>Data Incomplete</v>
      </c>
      <c r="N13" s="173" t="str">
        <f t="shared" si="6"/>
        <v>Data Incomplete</v>
      </c>
      <c r="O13" s="174" t="s">
        <v>126</v>
      </c>
      <c r="P13" s="155"/>
    </row>
    <row r="14" spans="1:16" s="25" customFormat="1" ht="30" x14ac:dyDescent="0.25">
      <c r="A14" s="168">
        <v>5</v>
      </c>
      <c r="B14" s="92" t="s">
        <v>127</v>
      </c>
      <c r="C14" s="92"/>
      <c r="D14" s="92"/>
      <c r="E14" s="150">
        <f t="shared" si="0"/>
        <v>0</v>
      </c>
      <c r="F14" s="169">
        <f t="shared" si="1"/>
        <v>2020</v>
      </c>
      <c r="G14" s="150" t="str">
        <f t="shared" si="2"/>
        <v>Data Incomplete</v>
      </c>
      <c r="H14" s="92"/>
      <c r="I14" s="170"/>
      <c r="J14" s="169" t="str">
        <f t="shared" si="3"/>
        <v>Data Incomplete</v>
      </c>
      <c r="K14" s="171" t="str">
        <f t="shared" si="4"/>
        <v>Data Incomplete</v>
      </c>
      <c r="L14" s="172">
        <v>0</v>
      </c>
      <c r="M14" s="173" t="str">
        <f t="shared" si="5"/>
        <v>Data Incomplete</v>
      </c>
      <c r="N14" s="173" t="str">
        <f t="shared" si="6"/>
        <v>Data Incomplete</v>
      </c>
      <c r="O14" s="174" t="s">
        <v>126</v>
      </c>
      <c r="P14" s="155"/>
    </row>
    <row r="15" spans="1:16" s="25" customFormat="1" ht="30" x14ac:dyDescent="0.25">
      <c r="A15" s="168">
        <v>6</v>
      </c>
      <c r="B15" s="92" t="s">
        <v>127</v>
      </c>
      <c r="C15" s="92"/>
      <c r="D15" s="92"/>
      <c r="E15" s="150">
        <f t="shared" si="0"/>
        <v>0</v>
      </c>
      <c r="F15" s="169">
        <f t="shared" si="1"/>
        <v>2020</v>
      </c>
      <c r="G15" s="150" t="str">
        <f t="shared" si="2"/>
        <v>Data Incomplete</v>
      </c>
      <c r="H15" s="92"/>
      <c r="I15" s="170"/>
      <c r="J15" s="169" t="str">
        <f t="shared" si="3"/>
        <v>Data Incomplete</v>
      </c>
      <c r="K15" s="171" t="str">
        <f t="shared" si="4"/>
        <v>Data Incomplete</v>
      </c>
      <c r="L15" s="172">
        <v>0</v>
      </c>
      <c r="M15" s="173" t="str">
        <f t="shared" si="5"/>
        <v>Data Incomplete</v>
      </c>
      <c r="N15" s="173" t="str">
        <f t="shared" si="6"/>
        <v>Data Incomplete</v>
      </c>
      <c r="O15" s="174" t="s">
        <v>126</v>
      </c>
      <c r="P15" s="155"/>
    </row>
    <row r="16" spans="1:16" s="25" customFormat="1" ht="30" x14ac:dyDescent="0.25">
      <c r="A16" s="168">
        <v>7</v>
      </c>
      <c r="B16" s="92" t="s">
        <v>127</v>
      </c>
      <c r="C16" s="92"/>
      <c r="D16" s="92"/>
      <c r="E16" s="150">
        <f t="shared" si="0"/>
        <v>0</v>
      </c>
      <c r="F16" s="169">
        <f t="shared" si="1"/>
        <v>2020</v>
      </c>
      <c r="G16" s="150" t="str">
        <f t="shared" si="2"/>
        <v>Data Incomplete</v>
      </c>
      <c r="H16" s="92"/>
      <c r="I16" s="170"/>
      <c r="J16" s="169" t="str">
        <f t="shared" si="3"/>
        <v>Data Incomplete</v>
      </c>
      <c r="K16" s="171" t="str">
        <f t="shared" si="4"/>
        <v>Data Incomplete</v>
      </c>
      <c r="L16" s="172">
        <v>0</v>
      </c>
      <c r="M16" s="173" t="str">
        <f t="shared" si="5"/>
        <v>Data Incomplete</v>
      </c>
      <c r="N16" s="173" t="str">
        <f t="shared" si="6"/>
        <v>Data Incomplete</v>
      </c>
      <c r="O16" s="174" t="s">
        <v>126</v>
      </c>
      <c r="P16" s="155"/>
    </row>
    <row r="17" spans="1:16" s="25" customFormat="1" ht="30" x14ac:dyDescent="0.25">
      <c r="A17" s="168">
        <v>8</v>
      </c>
      <c r="B17" s="92" t="s">
        <v>127</v>
      </c>
      <c r="C17" s="92"/>
      <c r="D17" s="92"/>
      <c r="E17" s="150">
        <f t="shared" si="0"/>
        <v>0</v>
      </c>
      <c r="F17" s="169">
        <f t="shared" si="1"/>
        <v>2020</v>
      </c>
      <c r="G17" s="150" t="str">
        <f t="shared" si="2"/>
        <v>Data Incomplete</v>
      </c>
      <c r="H17" s="92"/>
      <c r="I17" s="170"/>
      <c r="J17" s="169" t="str">
        <f t="shared" si="3"/>
        <v>Data Incomplete</v>
      </c>
      <c r="K17" s="171" t="str">
        <f t="shared" si="4"/>
        <v>Data Incomplete</v>
      </c>
      <c r="L17" s="172">
        <v>0</v>
      </c>
      <c r="M17" s="173" t="str">
        <f t="shared" si="5"/>
        <v>Data Incomplete</v>
      </c>
      <c r="N17" s="173" t="str">
        <f t="shared" si="6"/>
        <v>Data Incomplete</v>
      </c>
      <c r="O17" s="174" t="s">
        <v>126</v>
      </c>
      <c r="P17" s="155"/>
    </row>
    <row r="18" spans="1:16" s="25" customFormat="1" ht="30" x14ac:dyDescent="0.25">
      <c r="A18" s="168">
        <v>9</v>
      </c>
      <c r="B18" s="92" t="s">
        <v>127</v>
      </c>
      <c r="C18" s="92"/>
      <c r="D18" s="92"/>
      <c r="E18" s="150">
        <f t="shared" si="0"/>
        <v>0</v>
      </c>
      <c r="F18" s="169">
        <f t="shared" si="1"/>
        <v>2020</v>
      </c>
      <c r="G18" s="150" t="str">
        <f t="shared" si="2"/>
        <v>Data Incomplete</v>
      </c>
      <c r="H18" s="92"/>
      <c r="I18" s="170"/>
      <c r="J18" s="169" t="str">
        <f t="shared" si="3"/>
        <v>Data Incomplete</v>
      </c>
      <c r="K18" s="171" t="str">
        <f t="shared" si="4"/>
        <v>Data Incomplete</v>
      </c>
      <c r="L18" s="172">
        <v>0</v>
      </c>
      <c r="M18" s="173" t="str">
        <f t="shared" si="5"/>
        <v>Data Incomplete</v>
      </c>
      <c r="N18" s="173" t="str">
        <f t="shared" si="6"/>
        <v>Data Incomplete</v>
      </c>
      <c r="O18" s="174" t="s">
        <v>126</v>
      </c>
      <c r="P18" s="155"/>
    </row>
    <row r="19" spans="1:16" s="25" customFormat="1" ht="30" x14ac:dyDescent="0.25">
      <c r="A19" s="168">
        <v>10</v>
      </c>
      <c r="B19" s="92" t="s">
        <v>127</v>
      </c>
      <c r="C19" s="92"/>
      <c r="D19" s="92"/>
      <c r="E19" s="150">
        <f t="shared" si="0"/>
        <v>0</v>
      </c>
      <c r="F19" s="169">
        <f t="shared" si="1"/>
        <v>2020</v>
      </c>
      <c r="G19" s="150" t="str">
        <f t="shared" si="2"/>
        <v>Data Incomplete</v>
      </c>
      <c r="H19" s="92"/>
      <c r="I19" s="170"/>
      <c r="J19" s="169" t="str">
        <f t="shared" si="3"/>
        <v>Data Incomplete</v>
      </c>
      <c r="K19" s="171" t="str">
        <f t="shared" si="4"/>
        <v>Data Incomplete</v>
      </c>
      <c r="L19" s="172">
        <v>0</v>
      </c>
      <c r="M19" s="173" t="str">
        <f t="shared" si="5"/>
        <v>Data Incomplete</v>
      </c>
      <c r="N19" s="173" t="str">
        <f t="shared" si="6"/>
        <v>Data Incomplete</v>
      </c>
      <c r="O19" s="174" t="s">
        <v>126</v>
      </c>
      <c r="P19" s="155"/>
    </row>
    <row r="20" spans="1:16" s="25" customFormat="1" ht="30" x14ac:dyDescent="0.25">
      <c r="A20" s="168">
        <v>11</v>
      </c>
      <c r="B20" s="92" t="s">
        <v>127</v>
      </c>
      <c r="C20" s="92"/>
      <c r="D20" s="92"/>
      <c r="E20" s="150">
        <f t="shared" si="0"/>
        <v>0</v>
      </c>
      <c r="F20" s="169">
        <f t="shared" si="1"/>
        <v>2020</v>
      </c>
      <c r="G20" s="150" t="str">
        <f t="shared" si="2"/>
        <v>Data Incomplete</v>
      </c>
      <c r="H20" s="92"/>
      <c r="I20" s="170"/>
      <c r="J20" s="169" t="str">
        <f t="shared" si="3"/>
        <v>Data Incomplete</v>
      </c>
      <c r="K20" s="171" t="str">
        <f t="shared" si="4"/>
        <v>Data Incomplete</v>
      </c>
      <c r="L20" s="172">
        <v>0</v>
      </c>
      <c r="M20" s="173" t="str">
        <f t="shared" si="5"/>
        <v>Data Incomplete</v>
      </c>
      <c r="N20" s="173" t="str">
        <f t="shared" si="6"/>
        <v>Data Incomplete</v>
      </c>
      <c r="O20" s="174" t="s">
        <v>126</v>
      </c>
      <c r="P20" s="155"/>
    </row>
    <row r="21" spans="1:16" s="25" customFormat="1" ht="30" x14ac:dyDescent="0.25">
      <c r="A21" s="168">
        <v>12</v>
      </c>
      <c r="B21" s="92" t="s">
        <v>127</v>
      </c>
      <c r="C21" s="92"/>
      <c r="D21" s="92"/>
      <c r="E21" s="150">
        <f t="shared" si="0"/>
        <v>0</v>
      </c>
      <c r="F21" s="169">
        <f t="shared" si="1"/>
        <v>2020</v>
      </c>
      <c r="G21" s="150" t="str">
        <f t="shared" si="2"/>
        <v>Data Incomplete</v>
      </c>
      <c r="H21" s="92"/>
      <c r="I21" s="170"/>
      <c r="J21" s="169" t="str">
        <f t="shared" si="3"/>
        <v>Data Incomplete</v>
      </c>
      <c r="K21" s="171" t="str">
        <f t="shared" si="4"/>
        <v>Data Incomplete</v>
      </c>
      <c r="L21" s="172">
        <v>0</v>
      </c>
      <c r="M21" s="173" t="str">
        <f t="shared" si="5"/>
        <v>Data Incomplete</v>
      </c>
      <c r="N21" s="173" t="str">
        <f t="shared" si="6"/>
        <v>Data Incomplete</v>
      </c>
      <c r="O21" s="174" t="s">
        <v>126</v>
      </c>
      <c r="P21" s="155"/>
    </row>
    <row r="22" spans="1:16" s="25" customFormat="1" ht="30" x14ac:dyDescent="0.25">
      <c r="A22" s="168">
        <v>13</v>
      </c>
      <c r="B22" s="92" t="s">
        <v>127</v>
      </c>
      <c r="C22" s="92"/>
      <c r="D22" s="92"/>
      <c r="E22" s="150">
        <f t="shared" si="0"/>
        <v>0</v>
      </c>
      <c r="F22" s="169">
        <f t="shared" si="1"/>
        <v>2020</v>
      </c>
      <c r="G22" s="150" t="str">
        <f t="shared" si="2"/>
        <v>Data Incomplete</v>
      </c>
      <c r="H22" s="92"/>
      <c r="I22" s="170"/>
      <c r="J22" s="169" t="str">
        <f t="shared" si="3"/>
        <v>Data Incomplete</v>
      </c>
      <c r="K22" s="171" t="str">
        <f t="shared" si="4"/>
        <v>Data Incomplete</v>
      </c>
      <c r="L22" s="172">
        <v>0</v>
      </c>
      <c r="M22" s="173" t="str">
        <f t="shared" si="5"/>
        <v>Data Incomplete</v>
      </c>
      <c r="N22" s="173" t="str">
        <f t="shared" si="6"/>
        <v>Data Incomplete</v>
      </c>
      <c r="O22" s="174" t="s">
        <v>126</v>
      </c>
      <c r="P22" s="155"/>
    </row>
    <row r="23" spans="1:16" s="25" customFormat="1" ht="30" x14ac:dyDescent="0.25">
      <c r="A23" s="168">
        <v>14</v>
      </c>
      <c r="B23" s="92" t="s">
        <v>127</v>
      </c>
      <c r="C23" s="92"/>
      <c r="D23" s="92"/>
      <c r="E23" s="150">
        <f t="shared" si="0"/>
        <v>0</v>
      </c>
      <c r="F23" s="169">
        <f t="shared" si="1"/>
        <v>2020</v>
      </c>
      <c r="G23" s="150" t="str">
        <f t="shared" si="2"/>
        <v>Data Incomplete</v>
      </c>
      <c r="H23" s="92"/>
      <c r="I23" s="170"/>
      <c r="J23" s="169" t="str">
        <f t="shared" si="3"/>
        <v>Data Incomplete</v>
      </c>
      <c r="K23" s="171" t="str">
        <f t="shared" si="4"/>
        <v>Data Incomplete</v>
      </c>
      <c r="L23" s="172">
        <v>0</v>
      </c>
      <c r="M23" s="173" t="str">
        <f t="shared" si="5"/>
        <v>Data Incomplete</v>
      </c>
      <c r="N23" s="173" t="str">
        <f t="shared" si="6"/>
        <v>Data Incomplete</v>
      </c>
      <c r="O23" s="174" t="s">
        <v>126</v>
      </c>
      <c r="P23" s="155"/>
    </row>
    <row r="24" spans="1:16" s="25" customFormat="1" ht="30.6" thickBot="1" x14ac:dyDescent="0.3">
      <c r="A24" s="175">
        <v>15</v>
      </c>
      <c r="B24" s="176" t="s">
        <v>127</v>
      </c>
      <c r="C24" s="176"/>
      <c r="D24" s="176"/>
      <c r="E24" s="150">
        <f t="shared" si="0"/>
        <v>0</v>
      </c>
      <c r="F24" s="169">
        <f t="shared" si="1"/>
        <v>2020</v>
      </c>
      <c r="G24" s="150" t="str">
        <f t="shared" si="2"/>
        <v>Data Incomplete</v>
      </c>
      <c r="H24" s="176"/>
      <c r="I24" s="177"/>
      <c r="J24" s="169" t="str">
        <f t="shared" si="3"/>
        <v>Data Incomplete</v>
      </c>
      <c r="K24" s="171" t="str">
        <f t="shared" si="4"/>
        <v>Data Incomplete</v>
      </c>
      <c r="L24" s="178">
        <v>0</v>
      </c>
      <c r="M24" s="173" t="str">
        <f t="shared" si="5"/>
        <v>Data Incomplete</v>
      </c>
      <c r="N24" s="173" t="str">
        <f t="shared" si="6"/>
        <v>Data Incomplete</v>
      </c>
      <c r="O24" s="179" t="s">
        <v>126</v>
      </c>
      <c r="P24" s="155"/>
    </row>
    <row r="25" spans="1:16" s="4" customFormat="1" ht="16.2" thickBot="1" x14ac:dyDescent="0.35">
      <c r="A25" s="29" t="s">
        <v>122</v>
      </c>
      <c r="B25" s="30" t="s">
        <v>31</v>
      </c>
      <c r="C25" s="31"/>
      <c r="D25" s="31"/>
      <c r="E25" s="31"/>
      <c r="F25" s="31"/>
      <c r="G25" s="31"/>
      <c r="H25" s="31"/>
      <c r="I25" s="32"/>
      <c r="J25" s="33"/>
      <c r="K25" s="34">
        <f>SUM(K10:K24)</f>
        <v>0</v>
      </c>
      <c r="L25" s="34">
        <f>SUM(L10:L24)</f>
        <v>0</v>
      </c>
      <c r="M25" s="34">
        <f>SUM(M10:M24)</f>
        <v>0</v>
      </c>
      <c r="N25" s="42">
        <f>SUM(N10:N24)</f>
        <v>0</v>
      </c>
      <c r="O25" s="35"/>
      <c r="P25" s="28"/>
    </row>
    <row r="26" spans="1:16" x14ac:dyDescent="0.25">
      <c r="A26" s="141"/>
      <c r="B26" s="141"/>
      <c r="C26" s="141"/>
      <c r="D26" s="141"/>
      <c r="E26" s="141"/>
      <c r="F26" s="141"/>
      <c r="G26" s="141"/>
      <c r="H26" s="141"/>
      <c r="I26" s="141"/>
      <c r="J26" s="141"/>
      <c r="K26" s="141"/>
      <c r="L26" s="141"/>
      <c r="M26" s="180"/>
      <c r="N26" s="141"/>
      <c r="O26" s="141"/>
      <c r="P26" s="60"/>
    </row>
  </sheetData>
  <sheetProtection algorithmName="SHA-512" hashValue="6atEYPQHPTQvbVqxDo8z9ym2jM9x+yfA8M226rv6XOCcjn27oKtCgkgTsMxf8ZD4VvWqjBWTEu8zjRQsOPNO3A==" saltValue="vuhnoAAziQQTrTJPnssCLg==" spinCount="100000" sheet="1" objects="1" scenarios="1"/>
  <mergeCells count="12">
    <mergeCell ref="C6:E6"/>
    <mergeCell ref="C7:E7"/>
    <mergeCell ref="F6:H6"/>
    <mergeCell ref="F7:H7"/>
    <mergeCell ref="C4:E4"/>
    <mergeCell ref="C5:E5"/>
    <mergeCell ref="F5:H5"/>
    <mergeCell ref="A1:O1"/>
    <mergeCell ref="A2:O2"/>
    <mergeCell ref="C3:E3"/>
    <mergeCell ref="F3:H3"/>
    <mergeCell ref="F4:H4"/>
  </mergeCells>
  <printOptions horizontalCentered="1" gridLines="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0D98-D598-4987-9099-A84304123A2D}">
  <dimension ref="A1:I54"/>
  <sheetViews>
    <sheetView topLeftCell="A4" zoomScale="90" zoomScaleNormal="90" workbookViewId="0">
      <selection activeCell="B9" sqref="B9"/>
    </sheetView>
  </sheetViews>
  <sheetFormatPr defaultColWidth="9.109375" defaultRowHeight="15" x14ac:dyDescent="0.25"/>
  <cols>
    <col min="1" max="1" width="23.6640625" style="45" customWidth="1"/>
    <col min="2" max="2" width="16.6640625" style="45" bestFit="1" customWidth="1"/>
    <col min="3" max="6" width="20.6640625" style="45" customWidth="1"/>
    <col min="7" max="7" width="13.6640625" style="45" customWidth="1"/>
    <col min="8" max="8" width="20.6640625" style="45" customWidth="1"/>
    <col min="9" max="9" width="1.6640625" style="44" customWidth="1"/>
    <col min="10" max="16384" width="9.109375" style="45"/>
  </cols>
  <sheetData>
    <row r="1" spans="1:9" ht="15.75" customHeight="1" x14ac:dyDescent="0.3">
      <c r="A1" s="292" t="s">
        <v>128</v>
      </c>
      <c r="B1" s="293"/>
      <c r="C1" s="293"/>
      <c r="D1" s="293"/>
      <c r="E1" s="293"/>
      <c r="F1" s="293"/>
      <c r="G1" s="293"/>
      <c r="H1" s="294"/>
      <c r="I1" s="93"/>
    </row>
    <row r="2" spans="1:9" ht="216.75" customHeight="1" x14ac:dyDescent="0.3">
      <c r="A2" s="221" t="s">
        <v>129</v>
      </c>
      <c r="B2" s="256"/>
      <c r="C2" s="256"/>
      <c r="D2" s="256"/>
      <c r="E2" s="256"/>
      <c r="F2" s="256"/>
      <c r="G2" s="256"/>
      <c r="H2" s="257"/>
      <c r="I2" s="93"/>
    </row>
    <row r="3" spans="1:9" s="47" customFormat="1" ht="18" customHeight="1" x14ac:dyDescent="0.3">
      <c r="A3" s="295" t="s">
        <v>2</v>
      </c>
      <c r="B3" s="295"/>
      <c r="C3" s="236">
        <f>'Consolidated Summary'!B3:C3</f>
        <v>0</v>
      </c>
      <c r="D3" s="237"/>
      <c r="E3" s="237"/>
      <c r="F3" s="291" t="s">
        <v>38</v>
      </c>
      <c r="G3" s="291"/>
      <c r="H3" s="291"/>
      <c r="I3" s="93"/>
    </row>
    <row r="4" spans="1:9" ht="15" customHeight="1" x14ac:dyDescent="0.3">
      <c r="A4" s="270" t="s">
        <v>4</v>
      </c>
      <c r="B4" s="270"/>
      <c r="C4" s="275">
        <f>'Consolidated Summary'!B4:C4</f>
        <v>0</v>
      </c>
      <c r="D4" s="275"/>
      <c r="E4" s="275"/>
      <c r="F4" s="291" t="s">
        <v>38</v>
      </c>
      <c r="G4" s="291"/>
      <c r="H4" s="291"/>
      <c r="I4" s="93"/>
    </row>
    <row r="5" spans="1:9" ht="15" customHeight="1" x14ac:dyDescent="0.3">
      <c r="A5" s="270" t="s">
        <v>6</v>
      </c>
      <c r="B5" s="270"/>
      <c r="C5" s="275">
        <f>'Consolidated Summary'!B5:C5</f>
        <v>0</v>
      </c>
      <c r="D5" s="275"/>
      <c r="E5" s="275"/>
      <c r="F5" s="291" t="s">
        <v>38</v>
      </c>
      <c r="G5" s="291"/>
      <c r="H5" s="291"/>
      <c r="I5" s="93"/>
    </row>
    <row r="6" spans="1:9" ht="15.6" x14ac:dyDescent="0.3">
      <c r="A6" s="49" t="s">
        <v>130</v>
      </c>
      <c r="B6" s="181">
        <v>2.7512380999999999E-2</v>
      </c>
      <c r="C6" s="249" t="s">
        <v>131</v>
      </c>
      <c r="D6" s="222"/>
      <c r="E6" s="222"/>
      <c r="F6" s="222"/>
      <c r="G6" s="222"/>
      <c r="H6" s="223"/>
      <c r="I6" s="182"/>
    </row>
    <row r="7" spans="1:9" ht="31.2" x14ac:dyDescent="0.3">
      <c r="A7" s="49" t="s">
        <v>92</v>
      </c>
      <c r="B7" s="143">
        <v>2007</v>
      </c>
      <c r="C7" s="249" t="s">
        <v>93</v>
      </c>
      <c r="D7" s="222"/>
      <c r="E7" s="222"/>
      <c r="F7" s="222"/>
      <c r="G7" s="222"/>
      <c r="H7" s="223"/>
      <c r="I7" s="182"/>
    </row>
    <row r="8" spans="1:9" ht="15.6" x14ac:dyDescent="0.3">
      <c r="A8" s="209" t="s">
        <v>94</v>
      </c>
      <c r="B8" s="143">
        <v>30</v>
      </c>
      <c r="C8" s="249" t="s">
        <v>95</v>
      </c>
      <c r="D8" s="222"/>
      <c r="E8" s="222"/>
      <c r="F8" s="222"/>
      <c r="G8" s="222"/>
      <c r="H8" s="223"/>
      <c r="I8" s="93"/>
    </row>
    <row r="9" spans="1:9" ht="31.2" x14ac:dyDescent="0.3">
      <c r="A9" s="49" t="s">
        <v>39</v>
      </c>
      <c r="B9" s="143">
        <v>2019</v>
      </c>
      <c r="C9" s="221" t="s">
        <v>132</v>
      </c>
      <c r="D9" s="256"/>
      <c r="E9" s="256"/>
      <c r="F9" s="256"/>
      <c r="G9" s="256"/>
      <c r="H9" s="257"/>
      <c r="I9" s="182"/>
    </row>
    <row r="10" spans="1:9" ht="46.8" x14ac:dyDescent="0.3">
      <c r="A10" s="49" t="s">
        <v>133</v>
      </c>
      <c r="B10" s="144">
        <v>5046000</v>
      </c>
      <c r="C10" s="249" t="s">
        <v>134</v>
      </c>
      <c r="D10" s="222"/>
      <c r="E10" s="222"/>
      <c r="F10" s="222"/>
      <c r="G10" s="222"/>
      <c r="H10" s="223"/>
      <c r="I10" s="182"/>
    </row>
    <row r="11" spans="1:9" ht="31.2" x14ac:dyDescent="0.3">
      <c r="A11" s="49" t="s">
        <v>82</v>
      </c>
      <c r="B11" s="144">
        <v>46000</v>
      </c>
      <c r="C11" s="249" t="s">
        <v>135</v>
      </c>
      <c r="D11" s="222"/>
      <c r="E11" s="222"/>
      <c r="F11" s="222"/>
      <c r="G11" s="222"/>
      <c r="H11" s="223"/>
      <c r="I11" s="182"/>
    </row>
    <row r="12" spans="1:9" ht="31.5" customHeight="1" x14ac:dyDescent="0.3">
      <c r="A12" s="49" t="s">
        <v>84</v>
      </c>
      <c r="B12" s="183">
        <f>B10-B11</f>
        <v>5000000</v>
      </c>
      <c r="C12" s="221" t="s">
        <v>85</v>
      </c>
      <c r="D12" s="256"/>
      <c r="E12" s="256"/>
      <c r="F12" s="256"/>
      <c r="G12" s="256"/>
      <c r="H12" s="257"/>
      <c r="I12" s="182"/>
    </row>
    <row r="13" spans="1:9" s="4" customFormat="1" ht="46.8" x14ac:dyDescent="0.3">
      <c r="A13" s="49" t="s">
        <v>136</v>
      </c>
      <c r="B13" s="209" t="s">
        <v>57</v>
      </c>
      <c r="C13" s="51" t="s">
        <v>137</v>
      </c>
      <c r="D13" s="52" t="s">
        <v>99</v>
      </c>
      <c r="E13" s="209" t="s">
        <v>138</v>
      </c>
      <c r="F13" s="5" t="s">
        <v>139</v>
      </c>
      <c r="G13" s="206" t="s">
        <v>140</v>
      </c>
      <c r="H13" s="211" t="s">
        <v>141</v>
      </c>
      <c r="I13" s="50"/>
    </row>
    <row r="14" spans="1:9" s="47" customFormat="1" x14ac:dyDescent="0.25">
      <c r="A14" s="113">
        <v>1</v>
      </c>
      <c r="B14" s="184">
        <f>B7</f>
        <v>2007</v>
      </c>
      <c r="C14" s="170"/>
      <c r="D14" s="170"/>
      <c r="E14" s="173">
        <f>C14-D14</f>
        <v>0</v>
      </c>
      <c r="F14" s="171">
        <f>B12-D14</f>
        <v>5000000</v>
      </c>
      <c r="G14" s="113" t="s">
        <v>142</v>
      </c>
      <c r="H14" s="185">
        <f>D14</f>
        <v>0</v>
      </c>
      <c r="I14" s="186"/>
    </row>
    <row r="15" spans="1:9" s="47" customFormat="1" x14ac:dyDescent="0.25">
      <c r="A15" s="113">
        <v>2</v>
      </c>
      <c r="B15" s="184">
        <f>IF(A15&gt;$B$8+1, "End of Loan", B14+1)</f>
        <v>2008</v>
      </c>
      <c r="C15" s="170"/>
      <c r="D15" s="170"/>
      <c r="E15" s="173">
        <f t="shared" ref="E15:E53" si="0">C15-D15</f>
        <v>0</v>
      </c>
      <c r="F15" s="171">
        <f>F14-D15</f>
        <v>5000000</v>
      </c>
      <c r="G15" s="113" t="s">
        <v>143</v>
      </c>
      <c r="H15" s="185">
        <f>H14+D15</f>
        <v>0</v>
      </c>
      <c r="I15" s="186"/>
    </row>
    <row r="16" spans="1:9" x14ac:dyDescent="0.25">
      <c r="A16" s="187">
        <v>3</v>
      </c>
      <c r="B16" s="184">
        <f t="shared" ref="B16:B53" si="1">IF(A16&gt;$B$8+1, "End of Loan", B15+1)</f>
        <v>2009</v>
      </c>
      <c r="C16" s="170"/>
      <c r="D16" s="170"/>
      <c r="E16" s="173">
        <f t="shared" si="0"/>
        <v>0</v>
      </c>
      <c r="F16" s="171">
        <f t="shared" ref="F16:F53" si="2">F15-D16</f>
        <v>5000000</v>
      </c>
      <c r="G16" s="187" t="s">
        <v>144</v>
      </c>
      <c r="H16" s="185">
        <f t="shared" ref="H16:H53" si="3">H15+D16</f>
        <v>0</v>
      </c>
      <c r="I16" s="186"/>
    </row>
    <row r="17" spans="1:9" x14ac:dyDescent="0.25">
      <c r="A17" s="187">
        <v>4</v>
      </c>
      <c r="B17" s="184">
        <f t="shared" si="1"/>
        <v>2010</v>
      </c>
      <c r="C17" s="170"/>
      <c r="D17" s="170"/>
      <c r="E17" s="173">
        <f t="shared" si="0"/>
        <v>0</v>
      </c>
      <c r="F17" s="171">
        <f t="shared" si="2"/>
        <v>5000000</v>
      </c>
      <c r="G17" s="187" t="s">
        <v>145</v>
      </c>
      <c r="H17" s="185">
        <f t="shared" si="3"/>
        <v>0</v>
      </c>
      <c r="I17" s="186"/>
    </row>
    <row r="18" spans="1:9" x14ac:dyDescent="0.25">
      <c r="A18" s="187">
        <v>5</v>
      </c>
      <c r="B18" s="184">
        <f t="shared" si="1"/>
        <v>2011</v>
      </c>
      <c r="C18" s="170"/>
      <c r="D18" s="170"/>
      <c r="E18" s="173">
        <f t="shared" si="0"/>
        <v>0</v>
      </c>
      <c r="F18" s="171">
        <f t="shared" si="2"/>
        <v>5000000</v>
      </c>
      <c r="G18" s="187" t="s">
        <v>146</v>
      </c>
      <c r="H18" s="185">
        <f t="shared" si="3"/>
        <v>0</v>
      </c>
      <c r="I18" s="186"/>
    </row>
    <row r="19" spans="1:9" x14ac:dyDescent="0.25">
      <c r="A19" s="187">
        <v>6</v>
      </c>
      <c r="B19" s="184">
        <f t="shared" si="1"/>
        <v>2012</v>
      </c>
      <c r="C19" s="170"/>
      <c r="D19" s="170"/>
      <c r="E19" s="173">
        <f t="shared" si="0"/>
        <v>0</v>
      </c>
      <c r="F19" s="171">
        <f t="shared" si="2"/>
        <v>5000000</v>
      </c>
      <c r="G19" s="187" t="s">
        <v>147</v>
      </c>
      <c r="H19" s="185">
        <f t="shared" si="3"/>
        <v>0</v>
      </c>
      <c r="I19" s="186"/>
    </row>
    <row r="20" spans="1:9" x14ac:dyDescent="0.25">
      <c r="A20" s="187">
        <v>7</v>
      </c>
      <c r="B20" s="184">
        <f t="shared" si="1"/>
        <v>2013</v>
      </c>
      <c r="C20" s="170"/>
      <c r="D20" s="170"/>
      <c r="E20" s="173">
        <f t="shared" si="0"/>
        <v>0</v>
      </c>
      <c r="F20" s="171">
        <f t="shared" si="2"/>
        <v>5000000</v>
      </c>
      <c r="G20" s="187" t="s">
        <v>148</v>
      </c>
      <c r="H20" s="185">
        <f t="shared" si="3"/>
        <v>0</v>
      </c>
      <c r="I20" s="186"/>
    </row>
    <row r="21" spans="1:9" x14ac:dyDescent="0.25">
      <c r="A21" s="187">
        <v>8</v>
      </c>
      <c r="B21" s="184">
        <f t="shared" si="1"/>
        <v>2014</v>
      </c>
      <c r="C21" s="170"/>
      <c r="D21" s="170"/>
      <c r="E21" s="173">
        <f t="shared" si="0"/>
        <v>0</v>
      </c>
      <c r="F21" s="171">
        <f t="shared" si="2"/>
        <v>5000000</v>
      </c>
      <c r="G21" s="187" t="s">
        <v>149</v>
      </c>
      <c r="H21" s="185">
        <f t="shared" si="3"/>
        <v>0</v>
      </c>
      <c r="I21" s="186"/>
    </row>
    <row r="22" spans="1:9" x14ac:dyDescent="0.25">
      <c r="A22" s="187">
        <v>9</v>
      </c>
      <c r="B22" s="184">
        <f t="shared" si="1"/>
        <v>2015</v>
      </c>
      <c r="C22" s="170"/>
      <c r="D22" s="170"/>
      <c r="E22" s="173">
        <f t="shared" si="0"/>
        <v>0</v>
      </c>
      <c r="F22" s="171">
        <f t="shared" si="2"/>
        <v>5000000</v>
      </c>
      <c r="G22" s="187" t="s">
        <v>150</v>
      </c>
      <c r="H22" s="185">
        <f t="shared" si="3"/>
        <v>0</v>
      </c>
      <c r="I22" s="186"/>
    </row>
    <row r="23" spans="1:9" x14ac:dyDescent="0.25">
      <c r="A23" s="187">
        <v>10</v>
      </c>
      <c r="B23" s="184">
        <f t="shared" si="1"/>
        <v>2016</v>
      </c>
      <c r="C23" s="170"/>
      <c r="D23" s="170"/>
      <c r="E23" s="173">
        <f t="shared" si="0"/>
        <v>0</v>
      </c>
      <c r="F23" s="171">
        <f t="shared" si="2"/>
        <v>5000000</v>
      </c>
      <c r="G23" s="187" t="s">
        <v>151</v>
      </c>
      <c r="H23" s="185">
        <f t="shared" si="3"/>
        <v>0</v>
      </c>
      <c r="I23" s="186"/>
    </row>
    <row r="24" spans="1:9" x14ac:dyDescent="0.25">
      <c r="A24" s="187">
        <v>11</v>
      </c>
      <c r="B24" s="184">
        <f t="shared" si="1"/>
        <v>2017</v>
      </c>
      <c r="C24" s="170"/>
      <c r="D24" s="170"/>
      <c r="E24" s="173">
        <f t="shared" si="0"/>
        <v>0</v>
      </c>
      <c r="F24" s="171">
        <f t="shared" si="2"/>
        <v>5000000</v>
      </c>
      <c r="G24" s="187" t="s">
        <v>152</v>
      </c>
      <c r="H24" s="185">
        <f t="shared" si="3"/>
        <v>0</v>
      </c>
      <c r="I24" s="186"/>
    </row>
    <row r="25" spans="1:9" x14ac:dyDescent="0.25">
      <c r="A25" s="187">
        <v>12</v>
      </c>
      <c r="B25" s="184">
        <f t="shared" si="1"/>
        <v>2018</v>
      </c>
      <c r="C25" s="170"/>
      <c r="D25" s="170"/>
      <c r="E25" s="173">
        <f t="shared" si="0"/>
        <v>0</v>
      </c>
      <c r="F25" s="171">
        <f t="shared" si="2"/>
        <v>5000000</v>
      </c>
      <c r="G25" s="187" t="s">
        <v>153</v>
      </c>
      <c r="H25" s="185">
        <f t="shared" si="3"/>
        <v>0</v>
      </c>
      <c r="I25" s="186"/>
    </row>
    <row r="26" spans="1:9" x14ac:dyDescent="0.25">
      <c r="A26" s="187">
        <v>13</v>
      </c>
      <c r="B26" s="184">
        <f t="shared" si="1"/>
        <v>2019</v>
      </c>
      <c r="C26" s="170"/>
      <c r="D26" s="170"/>
      <c r="E26" s="173">
        <f t="shared" si="0"/>
        <v>0</v>
      </c>
      <c r="F26" s="171">
        <f t="shared" si="2"/>
        <v>5000000</v>
      </c>
      <c r="G26" s="187" t="s">
        <v>154</v>
      </c>
      <c r="H26" s="185">
        <f t="shared" si="3"/>
        <v>0</v>
      </c>
      <c r="I26" s="186"/>
    </row>
    <row r="27" spans="1:9" x14ac:dyDescent="0.25">
      <c r="A27" s="187">
        <v>14</v>
      </c>
      <c r="B27" s="184">
        <f t="shared" si="1"/>
        <v>2020</v>
      </c>
      <c r="C27" s="170"/>
      <c r="D27" s="170"/>
      <c r="E27" s="173">
        <f t="shared" si="0"/>
        <v>0</v>
      </c>
      <c r="F27" s="171">
        <f t="shared" si="2"/>
        <v>5000000</v>
      </c>
      <c r="G27" s="187" t="s">
        <v>155</v>
      </c>
      <c r="H27" s="185">
        <f t="shared" si="3"/>
        <v>0</v>
      </c>
      <c r="I27" s="186"/>
    </row>
    <row r="28" spans="1:9" x14ac:dyDescent="0.25">
      <c r="A28" s="187">
        <v>15</v>
      </c>
      <c r="B28" s="184">
        <f t="shared" si="1"/>
        <v>2021</v>
      </c>
      <c r="C28" s="170"/>
      <c r="D28" s="170"/>
      <c r="E28" s="173">
        <f t="shared" si="0"/>
        <v>0</v>
      </c>
      <c r="F28" s="171">
        <f t="shared" si="2"/>
        <v>5000000</v>
      </c>
      <c r="G28" s="187" t="s">
        <v>156</v>
      </c>
      <c r="H28" s="185">
        <f t="shared" si="3"/>
        <v>0</v>
      </c>
      <c r="I28" s="186"/>
    </row>
    <row r="29" spans="1:9" x14ac:dyDescent="0.25">
      <c r="A29" s="187">
        <v>16</v>
      </c>
      <c r="B29" s="184">
        <f t="shared" si="1"/>
        <v>2022</v>
      </c>
      <c r="C29" s="170"/>
      <c r="D29" s="170"/>
      <c r="E29" s="173">
        <f t="shared" si="0"/>
        <v>0</v>
      </c>
      <c r="F29" s="171">
        <f t="shared" si="2"/>
        <v>5000000</v>
      </c>
      <c r="G29" s="187" t="s">
        <v>157</v>
      </c>
      <c r="H29" s="185">
        <f t="shared" si="3"/>
        <v>0</v>
      </c>
      <c r="I29" s="186"/>
    </row>
    <row r="30" spans="1:9" x14ac:dyDescent="0.25">
      <c r="A30" s="187">
        <v>17</v>
      </c>
      <c r="B30" s="184">
        <f t="shared" si="1"/>
        <v>2023</v>
      </c>
      <c r="C30" s="170"/>
      <c r="D30" s="170"/>
      <c r="E30" s="173">
        <f t="shared" si="0"/>
        <v>0</v>
      </c>
      <c r="F30" s="171">
        <f t="shared" si="2"/>
        <v>5000000</v>
      </c>
      <c r="G30" s="187" t="s">
        <v>158</v>
      </c>
      <c r="H30" s="185">
        <f t="shared" si="3"/>
        <v>0</v>
      </c>
      <c r="I30" s="186"/>
    </row>
    <row r="31" spans="1:9" x14ac:dyDescent="0.25">
      <c r="A31" s="187">
        <v>18</v>
      </c>
      <c r="B31" s="184">
        <f t="shared" si="1"/>
        <v>2024</v>
      </c>
      <c r="C31" s="170"/>
      <c r="D31" s="170"/>
      <c r="E31" s="173">
        <f t="shared" si="0"/>
        <v>0</v>
      </c>
      <c r="F31" s="171">
        <f t="shared" si="2"/>
        <v>5000000</v>
      </c>
      <c r="G31" s="187" t="s">
        <v>159</v>
      </c>
      <c r="H31" s="185">
        <f t="shared" si="3"/>
        <v>0</v>
      </c>
      <c r="I31" s="186"/>
    </row>
    <row r="32" spans="1:9" x14ac:dyDescent="0.25">
      <c r="A32" s="187">
        <v>19</v>
      </c>
      <c r="B32" s="184">
        <f t="shared" si="1"/>
        <v>2025</v>
      </c>
      <c r="C32" s="170"/>
      <c r="D32" s="170"/>
      <c r="E32" s="173">
        <f t="shared" si="0"/>
        <v>0</v>
      </c>
      <c r="F32" s="171">
        <f t="shared" si="2"/>
        <v>5000000</v>
      </c>
      <c r="G32" s="187" t="s">
        <v>160</v>
      </c>
      <c r="H32" s="185">
        <f t="shared" si="3"/>
        <v>0</v>
      </c>
      <c r="I32" s="186"/>
    </row>
    <row r="33" spans="1:9" x14ac:dyDescent="0.25">
      <c r="A33" s="187">
        <v>20</v>
      </c>
      <c r="B33" s="184">
        <f t="shared" si="1"/>
        <v>2026</v>
      </c>
      <c r="C33" s="170"/>
      <c r="D33" s="170"/>
      <c r="E33" s="173">
        <f t="shared" si="0"/>
        <v>0</v>
      </c>
      <c r="F33" s="171">
        <f t="shared" si="2"/>
        <v>5000000</v>
      </c>
      <c r="G33" s="187" t="s">
        <v>161</v>
      </c>
      <c r="H33" s="185">
        <f t="shared" si="3"/>
        <v>0</v>
      </c>
      <c r="I33" s="186"/>
    </row>
    <row r="34" spans="1:9" x14ac:dyDescent="0.25">
      <c r="A34" s="187">
        <v>21</v>
      </c>
      <c r="B34" s="184">
        <f t="shared" si="1"/>
        <v>2027</v>
      </c>
      <c r="C34" s="170"/>
      <c r="D34" s="170"/>
      <c r="E34" s="173">
        <f t="shared" si="0"/>
        <v>0</v>
      </c>
      <c r="F34" s="171">
        <f t="shared" si="2"/>
        <v>5000000</v>
      </c>
      <c r="G34" s="187" t="s">
        <v>162</v>
      </c>
      <c r="H34" s="185">
        <f t="shared" si="3"/>
        <v>0</v>
      </c>
      <c r="I34" s="186"/>
    </row>
    <row r="35" spans="1:9" x14ac:dyDescent="0.25">
      <c r="A35" s="187">
        <v>22</v>
      </c>
      <c r="B35" s="184">
        <f t="shared" si="1"/>
        <v>2028</v>
      </c>
      <c r="C35" s="170"/>
      <c r="D35" s="170"/>
      <c r="E35" s="173">
        <f t="shared" si="0"/>
        <v>0</v>
      </c>
      <c r="F35" s="171">
        <f t="shared" si="2"/>
        <v>5000000</v>
      </c>
      <c r="G35" s="187" t="s">
        <v>163</v>
      </c>
      <c r="H35" s="185">
        <f t="shared" si="3"/>
        <v>0</v>
      </c>
      <c r="I35" s="186"/>
    </row>
    <row r="36" spans="1:9" x14ac:dyDescent="0.25">
      <c r="A36" s="187">
        <v>23</v>
      </c>
      <c r="B36" s="184">
        <f t="shared" si="1"/>
        <v>2029</v>
      </c>
      <c r="C36" s="170"/>
      <c r="D36" s="170"/>
      <c r="E36" s="173">
        <f t="shared" si="0"/>
        <v>0</v>
      </c>
      <c r="F36" s="171">
        <f t="shared" si="2"/>
        <v>5000000</v>
      </c>
      <c r="G36" s="187" t="s">
        <v>164</v>
      </c>
      <c r="H36" s="185">
        <f t="shared" si="3"/>
        <v>0</v>
      </c>
      <c r="I36" s="186"/>
    </row>
    <row r="37" spans="1:9" x14ac:dyDescent="0.25">
      <c r="A37" s="187">
        <v>24</v>
      </c>
      <c r="B37" s="184">
        <f t="shared" si="1"/>
        <v>2030</v>
      </c>
      <c r="C37" s="170"/>
      <c r="D37" s="170"/>
      <c r="E37" s="173">
        <f t="shared" si="0"/>
        <v>0</v>
      </c>
      <c r="F37" s="171">
        <f t="shared" si="2"/>
        <v>5000000</v>
      </c>
      <c r="G37" s="187" t="s">
        <v>165</v>
      </c>
      <c r="H37" s="185">
        <f t="shared" si="3"/>
        <v>0</v>
      </c>
      <c r="I37" s="186"/>
    </row>
    <row r="38" spans="1:9" x14ac:dyDescent="0.25">
      <c r="A38" s="187">
        <v>25</v>
      </c>
      <c r="B38" s="184">
        <f t="shared" si="1"/>
        <v>2031</v>
      </c>
      <c r="C38" s="170"/>
      <c r="D38" s="170"/>
      <c r="E38" s="173">
        <f t="shared" si="0"/>
        <v>0</v>
      </c>
      <c r="F38" s="171">
        <f t="shared" si="2"/>
        <v>5000000</v>
      </c>
      <c r="G38" s="187" t="s">
        <v>166</v>
      </c>
      <c r="H38" s="185">
        <f t="shared" si="3"/>
        <v>0</v>
      </c>
      <c r="I38" s="186"/>
    </row>
    <row r="39" spans="1:9" x14ac:dyDescent="0.25">
      <c r="A39" s="187">
        <v>26</v>
      </c>
      <c r="B39" s="184">
        <f t="shared" si="1"/>
        <v>2032</v>
      </c>
      <c r="C39" s="170"/>
      <c r="D39" s="170"/>
      <c r="E39" s="173">
        <f t="shared" si="0"/>
        <v>0</v>
      </c>
      <c r="F39" s="171">
        <f t="shared" si="2"/>
        <v>5000000</v>
      </c>
      <c r="G39" s="187" t="s">
        <v>167</v>
      </c>
      <c r="H39" s="185">
        <f t="shared" si="3"/>
        <v>0</v>
      </c>
      <c r="I39" s="186"/>
    </row>
    <row r="40" spans="1:9" x14ac:dyDescent="0.25">
      <c r="A40" s="187">
        <v>27</v>
      </c>
      <c r="B40" s="184">
        <f t="shared" si="1"/>
        <v>2033</v>
      </c>
      <c r="C40" s="170"/>
      <c r="D40" s="170"/>
      <c r="E40" s="173">
        <f t="shared" si="0"/>
        <v>0</v>
      </c>
      <c r="F40" s="171">
        <f t="shared" si="2"/>
        <v>5000000</v>
      </c>
      <c r="G40" s="187" t="s">
        <v>168</v>
      </c>
      <c r="H40" s="185">
        <f t="shared" si="3"/>
        <v>0</v>
      </c>
      <c r="I40" s="186"/>
    </row>
    <row r="41" spans="1:9" x14ac:dyDescent="0.25">
      <c r="A41" s="187">
        <v>28</v>
      </c>
      <c r="B41" s="184">
        <f t="shared" si="1"/>
        <v>2034</v>
      </c>
      <c r="C41" s="170"/>
      <c r="D41" s="170"/>
      <c r="E41" s="173">
        <f t="shared" si="0"/>
        <v>0</v>
      </c>
      <c r="F41" s="171">
        <f t="shared" si="2"/>
        <v>5000000</v>
      </c>
      <c r="G41" s="187" t="s">
        <v>169</v>
      </c>
      <c r="H41" s="185">
        <f t="shared" si="3"/>
        <v>0</v>
      </c>
      <c r="I41" s="186"/>
    </row>
    <row r="42" spans="1:9" x14ac:dyDescent="0.25">
      <c r="A42" s="187">
        <v>29</v>
      </c>
      <c r="B42" s="184">
        <f t="shared" si="1"/>
        <v>2035</v>
      </c>
      <c r="C42" s="170"/>
      <c r="D42" s="170"/>
      <c r="E42" s="173">
        <f t="shared" si="0"/>
        <v>0</v>
      </c>
      <c r="F42" s="171">
        <f t="shared" si="2"/>
        <v>5000000</v>
      </c>
      <c r="G42" s="187" t="s">
        <v>170</v>
      </c>
      <c r="H42" s="185">
        <f t="shared" si="3"/>
        <v>0</v>
      </c>
      <c r="I42" s="186"/>
    </row>
    <row r="43" spans="1:9" x14ac:dyDescent="0.25">
      <c r="A43" s="187">
        <v>30</v>
      </c>
      <c r="B43" s="184">
        <f t="shared" si="1"/>
        <v>2036</v>
      </c>
      <c r="C43" s="170"/>
      <c r="D43" s="170"/>
      <c r="E43" s="173">
        <f t="shared" si="0"/>
        <v>0</v>
      </c>
      <c r="F43" s="171">
        <f t="shared" si="2"/>
        <v>5000000</v>
      </c>
      <c r="G43" s="187" t="s">
        <v>171</v>
      </c>
      <c r="H43" s="185">
        <f t="shared" si="3"/>
        <v>0</v>
      </c>
      <c r="I43" s="186"/>
    </row>
    <row r="44" spans="1:9" x14ac:dyDescent="0.25">
      <c r="A44" s="187">
        <v>31</v>
      </c>
      <c r="B44" s="184">
        <f t="shared" si="1"/>
        <v>2037</v>
      </c>
      <c r="C44" s="170"/>
      <c r="D44" s="170"/>
      <c r="E44" s="173">
        <f t="shared" si="0"/>
        <v>0</v>
      </c>
      <c r="F44" s="171">
        <f t="shared" si="2"/>
        <v>5000000</v>
      </c>
      <c r="G44" s="187" t="s">
        <v>172</v>
      </c>
      <c r="H44" s="185">
        <f t="shared" si="3"/>
        <v>0</v>
      </c>
      <c r="I44" s="186"/>
    </row>
    <row r="45" spans="1:9" x14ac:dyDescent="0.25">
      <c r="A45" s="187">
        <v>32</v>
      </c>
      <c r="B45" s="184" t="str">
        <f t="shared" si="1"/>
        <v>End of Loan</v>
      </c>
      <c r="C45" s="170"/>
      <c r="D45" s="170"/>
      <c r="E45" s="173">
        <f t="shared" si="0"/>
        <v>0</v>
      </c>
      <c r="F45" s="171">
        <f t="shared" si="2"/>
        <v>5000000</v>
      </c>
      <c r="G45" s="187" t="s">
        <v>173</v>
      </c>
      <c r="H45" s="185">
        <f t="shared" si="3"/>
        <v>0</v>
      </c>
      <c r="I45" s="186"/>
    </row>
    <row r="46" spans="1:9" x14ac:dyDescent="0.25">
      <c r="A46" s="187">
        <v>33</v>
      </c>
      <c r="B46" s="184" t="str">
        <f t="shared" si="1"/>
        <v>End of Loan</v>
      </c>
      <c r="C46" s="170"/>
      <c r="D46" s="170"/>
      <c r="E46" s="173">
        <f t="shared" si="0"/>
        <v>0</v>
      </c>
      <c r="F46" s="171">
        <f t="shared" si="2"/>
        <v>5000000</v>
      </c>
      <c r="G46" s="187" t="s">
        <v>174</v>
      </c>
      <c r="H46" s="185">
        <f t="shared" si="3"/>
        <v>0</v>
      </c>
      <c r="I46" s="186"/>
    </row>
    <row r="47" spans="1:9" x14ac:dyDescent="0.25">
      <c r="A47" s="187">
        <v>34</v>
      </c>
      <c r="B47" s="184" t="str">
        <f t="shared" si="1"/>
        <v>End of Loan</v>
      </c>
      <c r="C47" s="170"/>
      <c r="D47" s="170"/>
      <c r="E47" s="173">
        <f t="shared" si="0"/>
        <v>0</v>
      </c>
      <c r="F47" s="171">
        <f t="shared" si="2"/>
        <v>5000000</v>
      </c>
      <c r="G47" s="187" t="s">
        <v>175</v>
      </c>
      <c r="H47" s="185">
        <f t="shared" si="3"/>
        <v>0</v>
      </c>
      <c r="I47" s="186"/>
    </row>
    <row r="48" spans="1:9" x14ac:dyDescent="0.25">
      <c r="A48" s="187">
        <v>35</v>
      </c>
      <c r="B48" s="184" t="str">
        <f t="shared" si="1"/>
        <v>End of Loan</v>
      </c>
      <c r="C48" s="170"/>
      <c r="D48" s="170"/>
      <c r="E48" s="173">
        <f t="shared" si="0"/>
        <v>0</v>
      </c>
      <c r="F48" s="171">
        <f t="shared" si="2"/>
        <v>5000000</v>
      </c>
      <c r="G48" s="187" t="s">
        <v>176</v>
      </c>
      <c r="H48" s="185">
        <f t="shared" si="3"/>
        <v>0</v>
      </c>
      <c r="I48" s="186"/>
    </row>
    <row r="49" spans="1:9" x14ac:dyDescent="0.25">
      <c r="A49" s="187">
        <v>36</v>
      </c>
      <c r="B49" s="184" t="str">
        <f t="shared" si="1"/>
        <v>End of Loan</v>
      </c>
      <c r="C49" s="170"/>
      <c r="D49" s="170"/>
      <c r="E49" s="173">
        <f t="shared" si="0"/>
        <v>0</v>
      </c>
      <c r="F49" s="171">
        <f t="shared" si="2"/>
        <v>5000000</v>
      </c>
      <c r="G49" s="187" t="s">
        <v>177</v>
      </c>
      <c r="H49" s="185">
        <f t="shared" si="3"/>
        <v>0</v>
      </c>
      <c r="I49" s="186"/>
    </row>
    <row r="50" spans="1:9" x14ac:dyDescent="0.25">
      <c r="A50" s="187">
        <v>37</v>
      </c>
      <c r="B50" s="184" t="str">
        <f t="shared" si="1"/>
        <v>End of Loan</v>
      </c>
      <c r="C50" s="170"/>
      <c r="D50" s="170"/>
      <c r="E50" s="173">
        <f t="shared" si="0"/>
        <v>0</v>
      </c>
      <c r="F50" s="171">
        <f t="shared" si="2"/>
        <v>5000000</v>
      </c>
      <c r="G50" s="187" t="s">
        <v>178</v>
      </c>
      <c r="H50" s="185">
        <f t="shared" si="3"/>
        <v>0</v>
      </c>
      <c r="I50" s="186"/>
    </row>
    <row r="51" spans="1:9" x14ac:dyDescent="0.25">
      <c r="A51" s="187">
        <v>38</v>
      </c>
      <c r="B51" s="184" t="str">
        <f t="shared" si="1"/>
        <v>End of Loan</v>
      </c>
      <c r="C51" s="170"/>
      <c r="D51" s="170"/>
      <c r="E51" s="173">
        <f t="shared" si="0"/>
        <v>0</v>
      </c>
      <c r="F51" s="171">
        <f t="shared" si="2"/>
        <v>5000000</v>
      </c>
      <c r="G51" s="187" t="s">
        <v>179</v>
      </c>
      <c r="H51" s="185">
        <f t="shared" si="3"/>
        <v>0</v>
      </c>
      <c r="I51" s="186"/>
    </row>
    <row r="52" spans="1:9" x14ac:dyDescent="0.25">
      <c r="A52" s="187">
        <v>39</v>
      </c>
      <c r="B52" s="184" t="str">
        <f t="shared" si="1"/>
        <v>End of Loan</v>
      </c>
      <c r="C52" s="170"/>
      <c r="D52" s="170"/>
      <c r="E52" s="173">
        <f t="shared" si="0"/>
        <v>0</v>
      </c>
      <c r="F52" s="171">
        <f t="shared" si="2"/>
        <v>5000000</v>
      </c>
      <c r="G52" s="187" t="s">
        <v>180</v>
      </c>
      <c r="H52" s="185">
        <f t="shared" si="3"/>
        <v>0</v>
      </c>
      <c r="I52" s="186"/>
    </row>
    <row r="53" spans="1:9" x14ac:dyDescent="0.25">
      <c r="A53" s="187">
        <v>40</v>
      </c>
      <c r="B53" s="184" t="str">
        <f t="shared" si="1"/>
        <v>End of Loan</v>
      </c>
      <c r="C53" s="170"/>
      <c r="D53" s="170"/>
      <c r="E53" s="173">
        <f t="shared" si="0"/>
        <v>0</v>
      </c>
      <c r="F53" s="171">
        <f t="shared" si="2"/>
        <v>5000000</v>
      </c>
      <c r="G53" s="187" t="s">
        <v>181</v>
      </c>
      <c r="H53" s="185">
        <f t="shared" si="3"/>
        <v>0</v>
      </c>
      <c r="I53" s="186"/>
    </row>
    <row r="54" spans="1:9" s="4" customFormat="1" ht="15.6" x14ac:dyDescent="0.3">
      <c r="A54" s="7" t="s">
        <v>31</v>
      </c>
      <c r="C54" s="53">
        <f>SUM(C14:C53)</f>
        <v>0</v>
      </c>
      <c r="D54" s="53">
        <f>SUM(D14:D53)</f>
        <v>0</v>
      </c>
      <c r="E54" s="53">
        <f>SUM(E14:E53)</f>
        <v>0</v>
      </c>
      <c r="I54" s="1"/>
    </row>
  </sheetData>
  <sheetProtection algorithmName="SHA-512" hashValue="jfltSw6FRSjoZFJZ/V5/VqfYRtSANCbGZSfbRPr9fb5HEW1xSA8iXiiFD+dnGNO/L1Xks3WEazvaRRsnhceJ+Q==" saltValue="7kxJwD2uVohVljG9JO3QSg==" spinCount="100000" sheet="1" objects="1" scenarios="1"/>
  <mergeCells count="18">
    <mergeCell ref="A1:H1"/>
    <mergeCell ref="C3:E3"/>
    <mergeCell ref="F3:H3"/>
    <mergeCell ref="C6:H6"/>
    <mergeCell ref="C7:H7"/>
    <mergeCell ref="A3:B3"/>
    <mergeCell ref="A4:B4"/>
    <mergeCell ref="A5:B5"/>
    <mergeCell ref="C4:E4"/>
    <mergeCell ref="C5:E5"/>
    <mergeCell ref="A2:H2"/>
    <mergeCell ref="C11:H11"/>
    <mergeCell ref="C12:H12"/>
    <mergeCell ref="F4:H4"/>
    <mergeCell ref="F5:H5"/>
    <mergeCell ref="C8:H8"/>
    <mergeCell ref="C9:H9"/>
    <mergeCell ref="C10:H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45390-DC9D-4D95-94EC-022E4540E9AC}">
  <sheetPr>
    <pageSetUpPr fitToPage="1"/>
  </sheetPr>
  <dimension ref="A1:G65"/>
  <sheetViews>
    <sheetView topLeftCell="A2" zoomScale="90" zoomScaleNormal="90" workbookViewId="0">
      <selection activeCell="E25" sqref="E25"/>
    </sheetView>
  </sheetViews>
  <sheetFormatPr defaultColWidth="9.109375" defaultRowHeight="15" x14ac:dyDescent="0.25"/>
  <cols>
    <col min="1" max="1" width="9.44140625" style="63" bestFit="1" customWidth="1"/>
    <col min="2" max="2" width="70.44140625" style="63" customWidth="1"/>
    <col min="3" max="3" width="21.109375" style="63" customWidth="1"/>
    <col min="4" max="4" width="42" style="63" customWidth="1"/>
    <col min="5" max="5" width="70.88671875" style="63" customWidth="1"/>
    <col min="6" max="6" width="2.6640625" style="66" customWidth="1"/>
    <col min="7" max="16384" width="9.109375" style="63"/>
  </cols>
  <sheetData>
    <row r="1" spans="1:7" ht="32.25" customHeight="1" x14ac:dyDescent="0.3">
      <c r="A1" s="298" t="s">
        <v>182</v>
      </c>
      <c r="B1" s="299"/>
      <c r="C1" s="299"/>
      <c r="D1" s="299"/>
      <c r="E1" s="300"/>
      <c r="F1" s="61"/>
      <c r="G1" s="62"/>
    </row>
    <row r="2" spans="1:7" ht="258.75" customHeight="1" x14ac:dyDescent="0.25">
      <c r="A2" s="301" t="s">
        <v>183</v>
      </c>
      <c r="B2" s="302"/>
      <c r="C2" s="302"/>
      <c r="D2" s="302"/>
      <c r="E2" s="303"/>
      <c r="F2" s="188"/>
      <c r="G2" s="189"/>
    </row>
    <row r="3" spans="1:7" ht="15.6" x14ac:dyDescent="0.3">
      <c r="A3" s="297" t="s">
        <v>2</v>
      </c>
      <c r="B3" s="297"/>
      <c r="C3" s="236">
        <f>'Consolidated Summary'!B3:C3</f>
        <v>0</v>
      </c>
      <c r="D3" s="304"/>
      <c r="E3" s="71" t="s">
        <v>38</v>
      </c>
      <c r="F3" s="190"/>
      <c r="G3" s="191"/>
    </row>
    <row r="4" spans="1:7" ht="15.6" x14ac:dyDescent="0.3">
      <c r="A4" s="296" t="s">
        <v>4</v>
      </c>
      <c r="B4" s="296"/>
      <c r="C4" s="233">
        <f>'Consolidated Summary'!B4:C4</f>
        <v>0</v>
      </c>
      <c r="D4" s="235"/>
      <c r="E4" s="71" t="s">
        <v>38</v>
      </c>
      <c r="F4" s="190"/>
      <c r="G4" s="191"/>
    </row>
    <row r="5" spans="1:7" ht="15.6" x14ac:dyDescent="0.3">
      <c r="A5" s="296" t="s">
        <v>6</v>
      </c>
      <c r="B5" s="296"/>
      <c r="C5" s="233">
        <f>'Consolidated Summary'!B5:C5</f>
        <v>0</v>
      </c>
      <c r="D5" s="235"/>
      <c r="E5" s="71" t="s">
        <v>38</v>
      </c>
      <c r="F5" s="190"/>
      <c r="G5" s="191"/>
    </row>
    <row r="6" spans="1:7" s="65" customFormat="1" ht="15.6" x14ac:dyDescent="0.3">
      <c r="A6" s="72"/>
      <c r="B6" s="73"/>
      <c r="C6" s="74" t="s">
        <v>184</v>
      </c>
      <c r="D6" s="75" t="s">
        <v>185</v>
      </c>
      <c r="E6" s="76" t="s">
        <v>186</v>
      </c>
      <c r="F6" s="64"/>
    </row>
    <row r="7" spans="1:7" ht="46.8" x14ac:dyDescent="0.3">
      <c r="A7" s="77" t="s">
        <v>187</v>
      </c>
      <c r="B7" s="78" t="s">
        <v>188</v>
      </c>
      <c r="C7" s="192"/>
      <c r="D7" s="79"/>
      <c r="E7" s="80"/>
      <c r="F7" s="193"/>
      <c r="G7" s="67"/>
    </row>
    <row r="8" spans="1:7" x14ac:dyDescent="0.25">
      <c r="A8" s="91" t="s">
        <v>189</v>
      </c>
      <c r="B8" s="67" t="s">
        <v>190</v>
      </c>
      <c r="C8" s="194">
        <v>0</v>
      </c>
      <c r="D8" s="195"/>
      <c r="E8" s="195"/>
      <c r="F8" s="193"/>
      <c r="G8" s="67"/>
    </row>
    <row r="9" spans="1:7" x14ac:dyDescent="0.25">
      <c r="A9" s="91" t="s">
        <v>191</v>
      </c>
      <c r="B9" s="67" t="s">
        <v>192</v>
      </c>
      <c r="C9" s="194">
        <v>0</v>
      </c>
      <c r="D9" s="195"/>
      <c r="E9" s="195"/>
      <c r="F9" s="193"/>
      <c r="G9" s="67"/>
    </row>
    <row r="10" spans="1:7" x14ac:dyDescent="0.25">
      <c r="A10" s="91" t="s">
        <v>193</v>
      </c>
      <c r="B10" s="67" t="s">
        <v>194</v>
      </c>
      <c r="C10" s="194">
        <v>0</v>
      </c>
      <c r="D10" s="195"/>
      <c r="E10" s="195"/>
      <c r="F10" s="193"/>
      <c r="G10" s="67"/>
    </row>
    <row r="11" spans="1:7" x14ac:dyDescent="0.25">
      <c r="A11" s="91" t="s">
        <v>195</v>
      </c>
      <c r="B11" s="67" t="s">
        <v>196</v>
      </c>
      <c r="C11" s="194">
        <v>0</v>
      </c>
      <c r="D11" s="195"/>
      <c r="E11" s="195"/>
      <c r="F11" s="193"/>
      <c r="G11" s="67"/>
    </row>
    <row r="12" spans="1:7" x14ac:dyDescent="0.25">
      <c r="A12" s="91" t="s">
        <v>197</v>
      </c>
      <c r="B12" s="67" t="s">
        <v>198</v>
      </c>
      <c r="C12" s="194">
        <v>0</v>
      </c>
      <c r="D12" s="195"/>
      <c r="E12" s="195"/>
      <c r="F12" s="193"/>
      <c r="G12" s="67"/>
    </row>
    <row r="13" spans="1:7" x14ac:dyDescent="0.25">
      <c r="A13" s="91" t="s">
        <v>199</v>
      </c>
      <c r="B13" s="67" t="s">
        <v>200</v>
      </c>
      <c r="C13" s="194">
        <v>0</v>
      </c>
      <c r="D13" s="195"/>
      <c r="E13" s="195"/>
      <c r="F13" s="193"/>
      <c r="G13" s="67"/>
    </row>
    <row r="14" spans="1:7" x14ac:dyDescent="0.25">
      <c r="A14" s="91" t="s">
        <v>201</v>
      </c>
      <c r="B14" s="67" t="s">
        <v>202</v>
      </c>
      <c r="C14" s="194">
        <v>0</v>
      </c>
      <c r="D14" s="195"/>
      <c r="E14" s="195"/>
      <c r="F14" s="193"/>
      <c r="G14" s="67"/>
    </row>
    <row r="15" spans="1:7" x14ac:dyDescent="0.25">
      <c r="A15" s="91" t="s">
        <v>203</v>
      </c>
      <c r="B15" s="67" t="s">
        <v>204</v>
      </c>
      <c r="C15" s="194">
        <v>0</v>
      </c>
      <c r="D15" s="195"/>
      <c r="E15" s="195"/>
      <c r="F15" s="193"/>
      <c r="G15" s="67"/>
    </row>
    <row r="16" spans="1:7" x14ac:dyDescent="0.25">
      <c r="A16" s="91" t="s">
        <v>205</v>
      </c>
      <c r="B16" s="67" t="s">
        <v>206</v>
      </c>
      <c r="C16" s="194">
        <v>0</v>
      </c>
      <c r="D16" s="195"/>
      <c r="E16" s="195"/>
      <c r="F16" s="193"/>
      <c r="G16" s="67"/>
    </row>
    <row r="17" spans="1:5" x14ac:dyDescent="0.25">
      <c r="A17" s="91" t="s">
        <v>207</v>
      </c>
      <c r="B17" s="67" t="s">
        <v>208</v>
      </c>
      <c r="C17" s="194">
        <v>0</v>
      </c>
      <c r="D17" s="195"/>
      <c r="E17" s="195"/>
    </row>
    <row r="18" spans="1:5" x14ac:dyDescent="0.25">
      <c r="A18" s="91" t="s">
        <v>209</v>
      </c>
      <c r="B18" s="67" t="s">
        <v>210</v>
      </c>
      <c r="C18" s="196"/>
      <c r="D18" s="197"/>
      <c r="E18" s="197"/>
    </row>
    <row r="19" spans="1:5" x14ac:dyDescent="0.25">
      <c r="A19" s="198" t="s">
        <v>211</v>
      </c>
      <c r="B19" s="67" t="s">
        <v>212</v>
      </c>
      <c r="C19" s="194">
        <v>0</v>
      </c>
      <c r="D19" s="195"/>
      <c r="E19" s="195"/>
    </row>
    <row r="20" spans="1:5" x14ac:dyDescent="0.25">
      <c r="A20" s="198" t="s">
        <v>213</v>
      </c>
      <c r="B20" s="67" t="s">
        <v>214</v>
      </c>
      <c r="C20" s="194">
        <v>0</v>
      </c>
      <c r="D20" s="195"/>
      <c r="E20" s="195"/>
    </row>
    <row r="21" spans="1:5" x14ac:dyDescent="0.25">
      <c r="A21" s="198" t="s">
        <v>215</v>
      </c>
      <c r="B21" s="67" t="s">
        <v>216</v>
      </c>
      <c r="C21" s="194">
        <v>0</v>
      </c>
      <c r="D21" s="195"/>
      <c r="E21" s="195"/>
    </row>
    <row r="22" spans="1:5" x14ac:dyDescent="0.25">
      <c r="A22" s="198" t="s">
        <v>217</v>
      </c>
      <c r="B22" s="67" t="s">
        <v>218</v>
      </c>
      <c r="C22" s="194">
        <v>0</v>
      </c>
      <c r="D22" s="195"/>
      <c r="E22" s="195"/>
    </row>
    <row r="23" spans="1:5" x14ac:dyDescent="0.25">
      <c r="A23" s="198" t="s">
        <v>219</v>
      </c>
      <c r="B23" s="67" t="s">
        <v>220</v>
      </c>
      <c r="C23" s="194">
        <v>0</v>
      </c>
      <c r="D23" s="195"/>
      <c r="E23" s="195"/>
    </row>
    <row r="24" spans="1:5" x14ac:dyDescent="0.25">
      <c r="A24" s="198" t="s">
        <v>221</v>
      </c>
      <c r="B24" s="67" t="s">
        <v>222</v>
      </c>
      <c r="C24" s="194">
        <v>0</v>
      </c>
      <c r="D24" s="195"/>
      <c r="E24" s="195"/>
    </row>
    <row r="25" spans="1:5" x14ac:dyDescent="0.25">
      <c r="A25" s="198" t="s">
        <v>223</v>
      </c>
      <c r="B25" s="67" t="s">
        <v>224</v>
      </c>
      <c r="C25" s="194">
        <v>0</v>
      </c>
      <c r="D25" s="195"/>
      <c r="E25" s="195"/>
    </row>
    <row r="26" spans="1:5" x14ac:dyDescent="0.25">
      <c r="A26" s="198" t="s">
        <v>225</v>
      </c>
      <c r="B26" s="67" t="s">
        <v>226</v>
      </c>
      <c r="C26" s="194">
        <v>0</v>
      </c>
      <c r="D26" s="195"/>
      <c r="E26" s="195"/>
    </row>
    <row r="27" spans="1:5" x14ac:dyDescent="0.25">
      <c r="A27" s="91" t="s">
        <v>227</v>
      </c>
      <c r="B27" s="67" t="s">
        <v>228</v>
      </c>
      <c r="C27" s="194">
        <v>0</v>
      </c>
      <c r="D27" s="195"/>
      <c r="E27" s="195"/>
    </row>
    <row r="28" spans="1:5" ht="30" x14ac:dyDescent="0.25">
      <c r="A28" s="91" t="s">
        <v>229</v>
      </c>
      <c r="B28" s="189" t="s">
        <v>230</v>
      </c>
      <c r="C28" s="194">
        <v>0</v>
      </c>
      <c r="D28" s="195"/>
      <c r="E28" s="195"/>
    </row>
    <row r="29" spans="1:5" x14ac:dyDescent="0.25">
      <c r="A29" s="91" t="s">
        <v>231</v>
      </c>
      <c r="B29" s="67" t="s">
        <v>232</v>
      </c>
      <c r="C29" s="194">
        <v>0</v>
      </c>
      <c r="D29" s="195"/>
      <c r="E29" s="195"/>
    </row>
    <row r="30" spans="1:5" x14ac:dyDescent="0.25">
      <c r="A30" s="91" t="s">
        <v>233</v>
      </c>
      <c r="B30" s="67" t="s">
        <v>234</v>
      </c>
      <c r="C30" s="194">
        <v>0</v>
      </c>
      <c r="D30" s="195"/>
      <c r="E30" s="195"/>
    </row>
    <row r="31" spans="1:5" x14ac:dyDescent="0.25">
      <c r="A31" s="91" t="s">
        <v>235</v>
      </c>
      <c r="B31" s="67" t="s">
        <v>236</v>
      </c>
      <c r="C31" s="194">
        <v>0</v>
      </c>
      <c r="D31" s="195"/>
      <c r="E31" s="195"/>
    </row>
    <row r="32" spans="1:5" x14ac:dyDescent="0.25">
      <c r="A32" s="91" t="s">
        <v>237</v>
      </c>
      <c r="B32" s="67" t="s">
        <v>238</v>
      </c>
      <c r="C32" s="194">
        <v>0</v>
      </c>
      <c r="D32" s="195"/>
      <c r="E32" s="195"/>
    </row>
    <row r="33" spans="1:6" x14ac:dyDescent="0.25">
      <c r="A33" s="91" t="s">
        <v>239</v>
      </c>
      <c r="B33" s="67" t="s">
        <v>240</v>
      </c>
      <c r="C33" s="194">
        <v>0</v>
      </c>
      <c r="D33" s="195"/>
      <c r="E33" s="195"/>
      <c r="F33" s="193"/>
    </row>
    <row r="34" spans="1:6" x14ac:dyDescent="0.25">
      <c r="A34" s="91" t="s">
        <v>241</v>
      </c>
      <c r="B34" s="67" t="s">
        <v>242</v>
      </c>
      <c r="C34" s="194">
        <v>0</v>
      </c>
      <c r="D34" s="195"/>
      <c r="E34" s="195"/>
      <c r="F34" s="193"/>
    </row>
    <row r="35" spans="1:6" x14ac:dyDescent="0.25">
      <c r="A35" s="91" t="s">
        <v>243</v>
      </c>
      <c r="B35" s="67" t="s">
        <v>244</v>
      </c>
      <c r="C35" s="194">
        <v>0</v>
      </c>
      <c r="D35" s="195"/>
      <c r="E35" s="195"/>
      <c r="F35" s="193"/>
    </row>
    <row r="36" spans="1:6" s="77" customFormat="1" ht="15.6" x14ac:dyDescent="0.3">
      <c r="A36" s="86"/>
      <c r="B36" s="83" t="s">
        <v>245</v>
      </c>
      <c r="C36" s="85">
        <f>SUM(C8:C17) +SUM(C19:C35)</f>
        <v>0</v>
      </c>
      <c r="D36" s="84"/>
      <c r="E36" s="84"/>
      <c r="F36" s="73"/>
    </row>
    <row r="37" spans="1:6" s="82" customFormat="1" ht="7.5" customHeight="1" x14ac:dyDescent="0.3">
      <c r="A37" s="199"/>
      <c r="B37" s="81"/>
      <c r="C37" s="200"/>
      <c r="D37" s="201"/>
      <c r="E37" s="201"/>
      <c r="F37" s="202"/>
    </row>
    <row r="38" spans="1:6" s="65" customFormat="1" ht="15.6" x14ac:dyDescent="0.3">
      <c r="A38" s="68" t="s">
        <v>246</v>
      </c>
      <c r="B38" s="65" t="s">
        <v>247</v>
      </c>
      <c r="C38" s="69"/>
      <c r="D38" s="70"/>
      <c r="E38" s="70"/>
      <c r="F38" s="64"/>
    </row>
    <row r="39" spans="1:6" x14ac:dyDescent="0.25">
      <c r="A39" s="203"/>
      <c r="B39" s="67" t="s">
        <v>248</v>
      </c>
      <c r="C39" s="204">
        <v>0</v>
      </c>
      <c r="D39" s="195"/>
      <c r="E39" s="195"/>
      <c r="F39" s="193"/>
    </row>
    <row r="40" spans="1:6" x14ac:dyDescent="0.25">
      <c r="A40" s="203"/>
      <c r="B40" s="67" t="s">
        <v>249</v>
      </c>
      <c r="C40" s="204">
        <v>0</v>
      </c>
      <c r="D40" s="195"/>
      <c r="E40" s="195"/>
      <c r="F40" s="193"/>
    </row>
    <row r="41" spans="1:6" x14ac:dyDescent="0.25">
      <c r="A41" s="203"/>
      <c r="B41" s="67" t="s">
        <v>250</v>
      </c>
      <c r="C41" s="204">
        <v>0</v>
      </c>
      <c r="D41" s="195"/>
      <c r="E41" s="195"/>
      <c r="F41" s="193"/>
    </row>
    <row r="42" spans="1:6" x14ac:dyDescent="0.25">
      <c r="A42" s="203"/>
      <c r="B42" s="67" t="s">
        <v>251</v>
      </c>
      <c r="C42" s="204">
        <v>0</v>
      </c>
      <c r="D42" s="195"/>
      <c r="E42" s="195"/>
      <c r="F42" s="193"/>
    </row>
    <row r="43" spans="1:6" x14ac:dyDescent="0.25">
      <c r="A43" s="203"/>
      <c r="B43" s="67" t="s">
        <v>252</v>
      </c>
      <c r="C43" s="204">
        <v>0</v>
      </c>
      <c r="D43" s="195"/>
      <c r="E43" s="195"/>
      <c r="F43" s="193"/>
    </row>
    <row r="44" spans="1:6" s="77" customFormat="1" ht="15.6" x14ac:dyDescent="0.3">
      <c r="A44" s="87"/>
      <c r="B44" s="83" t="s">
        <v>253</v>
      </c>
      <c r="C44" s="85">
        <f>SUM(C39:C43)</f>
        <v>0</v>
      </c>
      <c r="D44" s="84"/>
      <c r="E44" s="84"/>
      <c r="F44" s="73"/>
    </row>
    <row r="45" spans="1:6" s="82" customFormat="1" ht="7.5" customHeight="1" x14ac:dyDescent="0.3">
      <c r="A45" s="199"/>
      <c r="B45" s="81"/>
      <c r="C45" s="200"/>
      <c r="D45" s="201"/>
      <c r="E45" s="201"/>
      <c r="F45" s="202"/>
    </row>
    <row r="46" spans="1:6" s="65" customFormat="1" ht="15.6" x14ac:dyDescent="0.3">
      <c r="A46" s="68" t="s">
        <v>254</v>
      </c>
      <c r="B46" s="65" t="s">
        <v>255</v>
      </c>
      <c r="C46" s="69"/>
      <c r="D46" s="70"/>
      <c r="E46" s="70"/>
      <c r="F46" s="64"/>
    </row>
    <row r="47" spans="1:6" x14ac:dyDescent="0.25">
      <c r="A47" s="203"/>
      <c r="B47" s="67" t="s">
        <v>248</v>
      </c>
      <c r="C47" s="204">
        <v>0</v>
      </c>
      <c r="D47" s="195"/>
      <c r="E47" s="195"/>
      <c r="F47" s="193"/>
    </row>
    <row r="48" spans="1:6" x14ac:dyDescent="0.25">
      <c r="A48" s="203"/>
      <c r="B48" s="67" t="s">
        <v>249</v>
      </c>
      <c r="C48" s="204">
        <v>0</v>
      </c>
      <c r="D48" s="195"/>
      <c r="E48" s="195"/>
      <c r="F48" s="193"/>
    </row>
    <row r="49" spans="1:6" x14ac:dyDescent="0.25">
      <c r="A49" s="203"/>
      <c r="B49" s="67" t="s">
        <v>250</v>
      </c>
      <c r="C49" s="204">
        <v>0</v>
      </c>
      <c r="D49" s="195"/>
      <c r="E49" s="195"/>
      <c r="F49" s="193"/>
    </row>
    <row r="50" spans="1:6" x14ac:dyDescent="0.25">
      <c r="A50" s="203"/>
      <c r="B50" s="67" t="s">
        <v>251</v>
      </c>
      <c r="C50" s="204">
        <v>0</v>
      </c>
      <c r="D50" s="195"/>
      <c r="E50" s="195"/>
      <c r="F50" s="193"/>
    </row>
    <row r="51" spans="1:6" x14ac:dyDescent="0.25">
      <c r="A51" s="203"/>
      <c r="B51" s="67" t="s">
        <v>252</v>
      </c>
      <c r="C51" s="204">
        <v>0</v>
      </c>
      <c r="D51" s="195"/>
      <c r="E51" s="195"/>
      <c r="F51" s="193"/>
    </row>
    <row r="52" spans="1:6" s="77" customFormat="1" ht="15.6" x14ac:dyDescent="0.3">
      <c r="A52" s="87"/>
      <c r="B52" s="83" t="s">
        <v>256</v>
      </c>
      <c r="C52" s="85">
        <f>SUM(C47:C51)</f>
        <v>0</v>
      </c>
      <c r="D52" s="84"/>
      <c r="E52" s="84"/>
      <c r="F52" s="73"/>
    </row>
    <row r="53" spans="1:6" s="82" customFormat="1" ht="7.5" customHeight="1" x14ac:dyDescent="0.3">
      <c r="A53" s="199"/>
      <c r="B53" s="81"/>
      <c r="C53" s="200"/>
      <c r="D53" s="201"/>
      <c r="E53" s="201"/>
      <c r="F53" s="202"/>
    </row>
    <row r="54" spans="1:6" ht="15.6" x14ac:dyDescent="0.3">
      <c r="A54" s="68" t="s">
        <v>257</v>
      </c>
      <c r="B54" s="65" t="s">
        <v>258</v>
      </c>
      <c r="C54" s="196"/>
      <c r="D54" s="197"/>
      <c r="E54" s="197"/>
      <c r="F54" s="193"/>
    </row>
    <row r="55" spans="1:6" x14ac:dyDescent="0.25">
      <c r="A55" s="203"/>
      <c r="B55" s="67" t="s">
        <v>248</v>
      </c>
      <c r="C55" s="204">
        <v>0</v>
      </c>
      <c r="D55" s="195"/>
      <c r="E55" s="195"/>
      <c r="F55" s="193"/>
    </row>
    <row r="56" spans="1:6" x14ac:dyDescent="0.25">
      <c r="A56" s="203"/>
      <c r="B56" s="67" t="s">
        <v>249</v>
      </c>
      <c r="C56" s="204">
        <v>0</v>
      </c>
      <c r="D56" s="195"/>
      <c r="E56" s="195"/>
      <c r="F56" s="193"/>
    </row>
    <row r="57" spans="1:6" x14ac:dyDescent="0.25">
      <c r="A57" s="203"/>
      <c r="B57" s="67" t="s">
        <v>250</v>
      </c>
      <c r="C57" s="204">
        <v>0</v>
      </c>
      <c r="D57" s="195"/>
      <c r="E57" s="195"/>
      <c r="F57" s="193"/>
    </row>
    <row r="58" spans="1:6" x14ac:dyDescent="0.25">
      <c r="A58" s="203"/>
      <c r="B58" s="67" t="s">
        <v>251</v>
      </c>
      <c r="C58" s="204">
        <v>0</v>
      </c>
      <c r="D58" s="195"/>
      <c r="E58" s="195"/>
      <c r="F58" s="193"/>
    </row>
    <row r="59" spans="1:6" x14ac:dyDescent="0.25">
      <c r="A59" s="203"/>
      <c r="B59" s="67" t="s">
        <v>252</v>
      </c>
      <c r="C59" s="204">
        <v>0</v>
      </c>
      <c r="D59" s="195"/>
      <c r="E59" s="195"/>
      <c r="F59" s="193"/>
    </row>
    <row r="60" spans="1:6" s="77" customFormat="1" ht="15.6" x14ac:dyDescent="0.3">
      <c r="A60" s="87"/>
      <c r="B60" s="83" t="s">
        <v>259</v>
      </c>
      <c r="C60" s="85">
        <f>SUM(C55:C59)</f>
        <v>0</v>
      </c>
      <c r="D60" s="84"/>
      <c r="E60" s="84"/>
      <c r="F60" s="73"/>
    </row>
    <row r="61" spans="1:6" s="82" customFormat="1" ht="7.5" customHeight="1" x14ac:dyDescent="0.3">
      <c r="A61" s="199"/>
      <c r="B61" s="81"/>
      <c r="C61" s="200"/>
      <c r="D61" s="201"/>
      <c r="E61" s="201"/>
      <c r="F61" s="202"/>
    </row>
    <row r="62" spans="1:6" x14ac:dyDescent="0.25">
      <c r="A62" s="67"/>
      <c r="B62" s="189"/>
      <c r="C62" s="204"/>
      <c r="D62" s="195"/>
      <c r="E62" s="195"/>
      <c r="F62" s="193"/>
    </row>
    <row r="64" spans="1:6" ht="14.4" customHeight="1" x14ac:dyDescent="0.25">
      <c r="A64" s="67"/>
      <c r="B64" s="67"/>
      <c r="C64" s="67"/>
      <c r="D64" s="67"/>
      <c r="E64" s="67"/>
      <c r="F64" s="193"/>
    </row>
    <row r="65" ht="14.4" customHeight="1" x14ac:dyDescent="0.25"/>
  </sheetData>
  <sheetProtection algorithmName="SHA-512" hashValue="Tv6/aTLAjDMs49GV+ie28hsytRi1pPVRL0PUfaHPANgBUDNrWfMb+bQzLA5adU8PWA6ZWSRsrbe+Ai9Qx0uNcA==" saltValue="q4Bp5g91IgmqLUjlGjh+1A==" spinCount="100000" sheet="1" objects="1" scenarios="1" insertRows="0"/>
  <mergeCells count="8">
    <mergeCell ref="A5:B5"/>
    <mergeCell ref="C4:D4"/>
    <mergeCell ref="C5:D5"/>
    <mergeCell ref="A3:B3"/>
    <mergeCell ref="A1:E1"/>
    <mergeCell ref="A2:E2"/>
    <mergeCell ref="C3:D3"/>
    <mergeCell ref="A4:B4"/>
  </mergeCells>
  <printOptions gridLines="1"/>
  <pageMargins left="0.7" right="0.7" top="0.75" bottom="0.75" header="0.3" footer="0.3"/>
  <pageSetup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D3515F0DD1B740B9CD2E14CC246E2B" ma:contentTypeVersion="11" ma:contentTypeDescription="Create a new document." ma:contentTypeScope="" ma:versionID="66bd0dfd7fdfb72881b01c45dde6c7ee">
  <xsd:schema xmlns:xsd="http://www.w3.org/2001/XMLSchema" xmlns:xs="http://www.w3.org/2001/XMLSchema" xmlns:p="http://schemas.microsoft.com/office/2006/metadata/properties" xmlns:ns2="2e2def3e-d469-4626-9a40-58a798e4d464" xmlns:ns3="afc037c3-f80d-404f-a003-8a842cc65735" targetNamespace="http://schemas.microsoft.com/office/2006/metadata/properties" ma:root="true" ma:fieldsID="704fbb8a9a8fc2e0fcb3f12431a3b43a" ns2:_="" ns3:_="">
    <xsd:import namespace="2e2def3e-d469-4626-9a40-58a798e4d464"/>
    <xsd:import namespace="afc037c3-f80d-404f-a003-8a842cc657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def3e-d469-4626-9a40-58a798e4d4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c037c3-f80d-404f-a003-8a842cc6573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9B212F-458D-4D6A-A547-974B5CC5C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def3e-d469-4626-9a40-58a798e4d464"/>
    <ds:schemaRef ds:uri="afc037c3-f80d-404f-a003-8a842cc657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EFA887-1D79-42A0-918A-178109E88092}">
  <ds:schemaRefs>
    <ds:schemaRef ds:uri="http://schemas.microsoft.com/sharepoint/v3/contenttype/forms"/>
  </ds:schemaRefs>
</ds:datastoreItem>
</file>

<file path=customXml/itemProps3.xml><?xml version="1.0" encoding="utf-8"?>
<ds:datastoreItem xmlns:ds="http://schemas.openxmlformats.org/officeDocument/2006/customXml" ds:itemID="{53CA45E5-3E8E-4B6B-BB55-C91EC19A7F0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Consolidated Summary</vt:lpstr>
      <vt:lpstr>Depreciation Sched.(b)-No P&amp;I</vt:lpstr>
      <vt:lpstr>Depreciation Sched.(b)-With P&amp;I</vt:lpstr>
      <vt:lpstr>Reserve Fund Calculations (c)</vt:lpstr>
      <vt:lpstr>P&amp;I (d)</vt:lpstr>
      <vt:lpstr>O&amp;M (e) and Other (f-h)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Garrigan</dc:creator>
  <cp:keywords/>
  <dc:description/>
  <cp:lastModifiedBy>Seaton, Cody Lynn</cp:lastModifiedBy>
  <cp:revision/>
  <cp:lastPrinted>2022-10-04T15:29:49Z</cp:lastPrinted>
  <dcterms:created xsi:type="dcterms:W3CDTF">2018-08-29T19:46:56Z</dcterms:created>
  <dcterms:modified xsi:type="dcterms:W3CDTF">2023-02-17T20:40:01Z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0x010100C4D3515F0DD1B740B9CD2E14CC246E2B</vt:lpwstr>
  </property>
</Properties>
</file>