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drawings/drawing9.xml" ContentType="application/vnd.openxmlformats-officedocument.drawing+xml"/>
  <Override PartName="/xl/ctrlProps/ctrlProp9.xml" ContentType="application/vnd.ms-excel.controlproperties+xml"/>
  <Override PartName="/xl/drawings/drawing10.xml" ContentType="application/vnd.openxmlformats-officedocument.drawing+xml"/>
  <Override PartName="/xl/ctrlProps/ctrlProp10.xml" ContentType="application/vnd.ms-excel.controlproperties+xml"/>
  <Override PartName="/xl/drawings/drawing11.xml" ContentType="application/vnd.openxmlformats-officedocument.drawing+xml"/>
  <Override PartName="/xl/ctrlProps/ctrlProp11.xml" ContentType="application/vnd.ms-excel.controlproperties+xml"/>
  <Override PartName="/xl/drawings/drawing12.xml" ContentType="application/vnd.openxmlformats-officedocument.drawing+xml"/>
  <Override PartName="/xl/ctrlProps/ctrlProp12.xml" ContentType="application/vnd.ms-excel.controlproperties+xml"/>
  <Override PartName="/xl/drawings/drawing13.xml" ContentType="application/vnd.openxmlformats-officedocument.drawing+xml"/>
  <Override PartName="/xl/ctrlProps/ctrlProp13.xml" ContentType="application/vnd.ms-excel.controlproperties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eslie.Jensen\Desktop\HIP Needs\2022\"/>
    </mc:Choice>
  </mc:AlternateContent>
  <xr:revisionPtr revIDLastSave="0" documentId="8_{38C5D39B-7FAF-4E27-986E-6459A6AD01AF}" xr6:coauthVersionLast="47" xr6:coauthVersionMax="47" xr10:uidLastSave="{00000000-0000-0000-0000-000000000000}"/>
  <bookViews>
    <workbookView xWindow="380" yWindow="0" windowWidth="16970" windowHeight="10200" tabRatio="839" firstSheet="17" activeTab="23" xr2:uid="{00000000-000D-0000-FFFF-FFFF00000000}"/>
  </bookViews>
  <sheets>
    <sheet name="2021 Data" sheetId="42" r:id="rId1"/>
    <sheet name="HIPHUD" sheetId="20" r:id="rId2"/>
    <sheet name="Milestone" sheetId="18" state="hidden" r:id="rId3"/>
    <sheet name="2004" sheetId="5" state="hidden" r:id="rId4"/>
    <sheet name="2005" sheetId="4" state="hidden" r:id="rId5"/>
    <sheet name="2006" sheetId="3" state="hidden" r:id="rId6"/>
    <sheet name="2007" sheetId="2" r:id="rId7"/>
    <sheet name="2008" sheetId="1" r:id="rId8"/>
    <sheet name="2009" sheetId="23" state="hidden" r:id="rId9"/>
    <sheet name="2010" sheetId="22" r:id="rId10"/>
    <sheet name="2011" sheetId="26" r:id="rId11"/>
    <sheet name="2012" sheetId="27" r:id="rId12"/>
    <sheet name="2012Data" sheetId="17" r:id="rId13"/>
    <sheet name="Data" sheetId="28" state="hidden" r:id="rId14"/>
    <sheet name="2013Data" sheetId="29" r:id="rId15"/>
    <sheet name="2014Data" sheetId="30" r:id="rId16"/>
    <sheet name="2015Data" sheetId="31" r:id="rId17"/>
    <sheet name="2016Data" sheetId="34" r:id="rId18"/>
    <sheet name="2017Data" sheetId="36" r:id="rId19"/>
    <sheet name="2018Data" sheetId="38" r:id="rId20"/>
    <sheet name="2019Data" sheetId="40" r:id="rId21"/>
    <sheet name="2020Data" sheetId="41" r:id="rId22"/>
    <sheet name="2021Data" sheetId="43" r:id="rId23"/>
    <sheet name="2022Data" sheetId="44" r:id="rId24"/>
    <sheet name="ChartB" sheetId="15" r:id="rId25"/>
    <sheet name="Milestones 14-15" sheetId="33" state="hidden" r:id="rId26"/>
    <sheet name="Milestones 14-17" sheetId="37" state="hidden" r:id="rId27"/>
    <sheet name="Milestones 15-16" sheetId="35" state="hidden" r:id="rId28"/>
    <sheet name="Milestones 18-22 " sheetId="39" r:id="rId29"/>
    <sheet name="Appropriations" sheetId="19" r:id="rId30"/>
    <sheet name="Milestones2" sheetId="21" state="hidden" r:id="rId31"/>
  </sheets>
  <definedNames>
    <definedName name="_xlnm.Print_Area" localSheetId="17">'2016Data'!$A$1:$K$15</definedName>
    <definedName name="_xlnm.Print_Area" localSheetId="18">'2017Data'!$A$1:$K$15</definedName>
    <definedName name="_xlnm.Print_Area" localSheetId="19">'2018Data'!$A$1:$K$15</definedName>
    <definedName name="_xlnm.Print_Area" localSheetId="20">'2019Data'!$A$1:$K$15</definedName>
    <definedName name="_xlnm.Print_Area" localSheetId="21">'2020Data'!$A$1:$K$15</definedName>
    <definedName name="_xlnm.Print_Area" localSheetId="0">'2021 Data'!$A$1:$K$15</definedName>
    <definedName name="_xlnm.Print_Area" localSheetId="22">'2021Data'!$A$1:$K$15</definedName>
    <definedName name="_xlnm.Print_Area" localSheetId="23">'2022Data'!$A$1:$K$15</definedName>
    <definedName name="_xlnm.Print_Titles" localSheetId="3">'2004'!$1:$2</definedName>
    <definedName name="_xlnm.Print_Titles" localSheetId="4">'2005'!$1:$2</definedName>
    <definedName name="_xlnm.Print_Titles" localSheetId="5">'2006'!$1:$2</definedName>
    <definedName name="_xlnm.Print_Titles" localSheetId="6">'2007'!$1:$2</definedName>
    <definedName name="_xlnm.Print_Titles" localSheetId="7">'2008'!$1:$2</definedName>
    <definedName name="_xlnm.Print_Titles" localSheetId="8">'2009'!$1:$2</definedName>
    <definedName name="SPSS" localSheetId="17">#REF!</definedName>
    <definedName name="SPSS" localSheetId="18">#REF!</definedName>
    <definedName name="SPSS" localSheetId="19">#REF!</definedName>
    <definedName name="SPSS" localSheetId="20">#REF!</definedName>
    <definedName name="SPSS" localSheetId="21">#REF!</definedName>
    <definedName name="SPSS" localSheetId="0">#REF!</definedName>
    <definedName name="SPSS" localSheetId="22">#REF!</definedName>
    <definedName name="SPSS" localSheetId="23">#REF!</definedName>
    <definedName name="SPSS" localSheetId="26">#REF!</definedName>
    <definedName name="SPSS" localSheetId="28">#REF!</definedName>
    <definedName name="SP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44" l="1"/>
  <c r="I15" i="44"/>
  <c r="H15" i="44" l="1"/>
  <c r="G15" i="44"/>
  <c r="I8" i="44" l="1"/>
  <c r="I9" i="44"/>
  <c r="I10" i="44"/>
  <c r="I11" i="44"/>
  <c r="I13" i="44"/>
  <c r="I14" i="44"/>
  <c r="I7" i="44"/>
  <c r="I6" i="44" l="1"/>
  <c r="H6" i="44"/>
  <c r="I3" i="44" l="1"/>
  <c r="J15" i="44" l="1"/>
  <c r="K5" i="44"/>
  <c r="E15" i="44" l="1"/>
  <c r="D15" i="44"/>
  <c r="C15" i="44"/>
  <c r="B15" i="44"/>
  <c r="K14" i="44"/>
  <c r="K12" i="44"/>
  <c r="K11" i="44"/>
  <c r="K10" i="44"/>
  <c r="K9" i="44"/>
  <c r="K8" i="44"/>
  <c r="K7" i="44"/>
  <c r="K6" i="44"/>
  <c r="K4" i="44"/>
  <c r="K3" i="44"/>
  <c r="F15" i="44"/>
  <c r="K15" i="44" l="1"/>
  <c r="P2" i="44"/>
  <c r="Q2" i="44"/>
  <c r="AO31" i="39"/>
  <c r="AP31" i="39"/>
  <c r="AN31" i="39"/>
  <c r="AN49" i="39"/>
  <c r="AO49" i="39"/>
  <c r="AP49" i="39"/>
  <c r="AM49" i="39"/>
  <c r="O2" i="44" l="1"/>
  <c r="AQ48" i="39"/>
  <c r="AQ47" i="39"/>
  <c r="AQ46" i="39"/>
  <c r="AQ45" i="39"/>
  <c r="AQ44" i="39"/>
  <c r="AQ43" i="39"/>
  <c r="AQ42" i="39"/>
  <c r="AQ41" i="39"/>
  <c r="AQ40" i="39"/>
  <c r="AQ39" i="39"/>
  <c r="AQ38" i="39"/>
  <c r="AQ31" i="39"/>
  <c r="AM31" i="39"/>
  <c r="AQ32" i="39" l="1"/>
  <c r="AQ49" i="39"/>
  <c r="AG57" i="39" l="1"/>
  <c r="AH57" i="39" s="1"/>
  <c r="AG55" i="39" l="1"/>
  <c r="AH55" i="39" s="1"/>
  <c r="K15" i="43"/>
  <c r="I15" i="43"/>
  <c r="Q2" i="43" s="1"/>
  <c r="H15" i="43"/>
  <c r="G15" i="43"/>
  <c r="E15" i="43"/>
  <c r="D15" i="43"/>
  <c r="C15" i="43"/>
  <c r="B15" i="43"/>
  <c r="K14" i="43"/>
  <c r="I14" i="43"/>
  <c r="F14" i="43"/>
  <c r="I13" i="43"/>
  <c r="K13" i="43" s="1"/>
  <c r="F13" i="43"/>
  <c r="I12" i="43"/>
  <c r="K12" i="43" s="1"/>
  <c r="F12" i="43"/>
  <c r="I11" i="43"/>
  <c r="K11" i="43" s="1"/>
  <c r="F11" i="43"/>
  <c r="I10" i="43"/>
  <c r="K10" i="43" s="1"/>
  <c r="F10" i="43"/>
  <c r="I9" i="43"/>
  <c r="K9" i="43" s="1"/>
  <c r="F9" i="43"/>
  <c r="I8" i="43"/>
  <c r="K8" i="43" s="1"/>
  <c r="F8" i="43"/>
  <c r="I7" i="43"/>
  <c r="K7" i="43" s="1"/>
  <c r="F7" i="43"/>
  <c r="K6" i="43"/>
  <c r="I6" i="43"/>
  <c r="F6" i="43"/>
  <c r="I5" i="43"/>
  <c r="K5" i="43" s="1"/>
  <c r="F5" i="43"/>
  <c r="I4" i="43"/>
  <c r="K4" i="43" s="1"/>
  <c r="F4" i="43"/>
  <c r="I3" i="43"/>
  <c r="K3" i="43" s="1"/>
  <c r="F3" i="43"/>
  <c r="F15" i="43" l="1"/>
  <c r="O2" i="43"/>
  <c r="P2" i="43"/>
  <c r="AK49" i="39" l="1"/>
  <c r="AJ49" i="39"/>
  <c r="AI49" i="39"/>
  <c r="AH49" i="39"/>
  <c r="AL48" i="39"/>
  <c r="AL47" i="39"/>
  <c r="AL46" i="39"/>
  <c r="AL45" i="39"/>
  <c r="AL44" i="39"/>
  <c r="AL43" i="39"/>
  <c r="AL42" i="39"/>
  <c r="AL41" i="39"/>
  <c r="AL40" i="39"/>
  <c r="AL39" i="39"/>
  <c r="AL38" i="39"/>
  <c r="AL37" i="39"/>
  <c r="AL31" i="39"/>
  <c r="AK31" i="39"/>
  <c r="AJ31" i="39"/>
  <c r="AI31" i="39"/>
  <c r="AH31" i="39"/>
  <c r="J15" i="42"/>
  <c r="H15" i="42"/>
  <c r="G15" i="42"/>
  <c r="I15" i="42" s="1"/>
  <c r="E15" i="42"/>
  <c r="D15" i="42"/>
  <c r="C15" i="42"/>
  <c r="B15" i="42"/>
  <c r="I14" i="42"/>
  <c r="K14" i="42" s="1"/>
  <c r="F14" i="42"/>
  <c r="I13" i="42"/>
  <c r="K13" i="42" s="1"/>
  <c r="F13" i="42"/>
  <c r="I12" i="42"/>
  <c r="K12" i="42" s="1"/>
  <c r="F12" i="42"/>
  <c r="I11" i="42"/>
  <c r="K11" i="42" s="1"/>
  <c r="F11" i="42"/>
  <c r="I10" i="42"/>
  <c r="K10" i="42" s="1"/>
  <c r="F10" i="42"/>
  <c r="K9" i="42"/>
  <c r="I9" i="42"/>
  <c r="F9" i="42"/>
  <c r="I8" i="42"/>
  <c r="K8" i="42" s="1"/>
  <c r="F8" i="42"/>
  <c r="K7" i="42"/>
  <c r="I7" i="42"/>
  <c r="F7" i="42"/>
  <c r="I6" i="42"/>
  <c r="K6" i="42" s="1"/>
  <c r="F6" i="42"/>
  <c r="I5" i="42"/>
  <c r="K5" i="42" s="1"/>
  <c r="F5" i="42"/>
  <c r="I4" i="42"/>
  <c r="K4" i="42" s="1"/>
  <c r="F4" i="42"/>
  <c r="I3" i="42"/>
  <c r="K3" i="42" s="1"/>
  <c r="F3" i="42"/>
  <c r="F15" i="42" s="1"/>
  <c r="AL32" i="39" l="1"/>
  <c r="AL49" i="39"/>
  <c r="O2" i="42"/>
  <c r="Q2" i="42"/>
  <c r="P2" i="42"/>
  <c r="K15" i="42"/>
  <c r="Z10" i="39"/>
  <c r="I8" i="41" l="1"/>
  <c r="AF49" i="39" l="1"/>
  <c r="AE49" i="39"/>
  <c r="AD49" i="39"/>
  <c r="AC49" i="39"/>
  <c r="AG48" i="39"/>
  <c r="AG47" i="39"/>
  <c r="AG46" i="39"/>
  <c r="AG45" i="39"/>
  <c r="AG44" i="39"/>
  <c r="AG43" i="39"/>
  <c r="AG42" i="39"/>
  <c r="AG41" i="39"/>
  <c r="AG40" i="39"/>
  <c r="AG39" i="39"/>
  <c r="AG38" i="39"/>
  <c r="AG37" i="39"/>
  <c r="AG31" i="39"/>
  <c r="AF31" i="39"/>
  <c r="AE31" i="39"/>
  <c r="AD31" i="39"/>
  <c r="AC31" i="39"/>
  <c r="AG32" i="39" l="1"/>
  <c r="AG49" i="39"/>
  <c r="J15" i="41" l="1"/>
  <c r="H15" i="41"/>
  <c r="G15" i="41"/>
  <c r="E15" i="41"/>
  <c r="D15" i="41"/>
  <c r="C15" i="41"/>
  <c r="B15" i="41"/>
  <c r="I14" i="41"/>
  <c r="K14" i="41" s="1"/>
  <c r="F14" i="41"/>
  <c r="I13" i="41"/>
  <c r="K13" i="41" s="1"/>
  <c r="F13" i="41"/>
  <c r="I12" i="41"/>
  <c r="K12" i="41" s="1"/>
  <c r="F12" i="41"/>
  <c r="I11" i="41"/>
  <c r="K11" i="41" s="1"/>
  <c r="F11" i="41"/>
  <c r="I10" i="41"/>
  <c r="K10" i="41" s="1"/>
  <c r="F10" i="41"/>
  <c r="I9" i="41"/>
  <c r="K9" i="41" s="1"/>
  <c r="F9" i="41"/>
  <c r="K8" i="41"/>
  <c r="F8" i="41"/>
  <c r="I7" i="41"/>
  <c r="K7" i="41" s="1"/>
  <c r="F7" i="41"/>
  <c r="I6" i="41"/>
  <c r="K6" i="41" s="1"/>
  <c r="F6" i="41"/>
  <c r="I5" i="41"/>
  <c r="K5" i="41" s="1"/>
  <c r="F5" i="41"/>
  <c r="I4" i="41"/>
  <c r="K4" i="41" s="1"/>
  <c r="F4" i="41"/>
  <c r="I3" i="41"/>
  <c r="K3" i="41" s="1"/>
  <c r="F3" i="41"/>
  <c r="I15" i="41" l="1"/>
  <c r="O2" i="41" s="1"/>
  <c r="F15" i="41"/>
  <c r="Y49" i="39"/>
  <c r="Z49" i="39"/>
  <c r="K15" i="41" l="1"/>
  <c r="Q2" i="41"/>
  <c r="P2" i="41"/>
  <c r="X49" i="39"/>
  <c r="AA49" i="39"/>
  <c r="AB48" i="39"/>
  <c r="AB47" i="39"/>
  <c r="AB46" i="39"/>
  <c r="AB45" i="39"/>
  <c r="AB44" i="39"/>
  <c r="AB43" i="39"/>
  <c r="AB42" i="39"/>
  <c r="AB41" i="39"/>
  <c r="AB40" i="39"/>
  <c r="AB39" i="39"/>
  <c r="AB38" i="39"/>
  <c r="AB37" i="39"/>
  <c r="AB31" i="39"/>
  <c r="AB6" i="39" s="1"/>
  <c r="AB12" i="39" s="1"/>
  <c r="AA31" i="39"/>
  <c r="Z31" i="39"/>
  <c r="AB5" i="39" s="1"/>
  <c r="AB11" i="39" s="1"/>
  <c r="Y31" i="39"/>
  <c r="AB4" i="39" s="1"/>
  <c r="AB10" i="39" s="1"/>
  <c r="X31" i="39"/>
  <c r="Z14" i="39"/>
  <c r="Z12" i="39"/>
  <c r="Z11" i="39"/>
  <c r="Y8" i="39"/>
  <c r="AB49" i="39" l="1"/>
  <c r="AB7" i="39" l="1"/>
  <c r="AB8" i="39"/>
  <c r="AB14" i="39" s="1"/>
  <c r="H15" i="40" l="1"/>
  <c r="G15" i="40"/>
  <c r="F3" i="40" l="1"/>
  <c r="J15" i="40" l="1"/>
  <c r="E15" i="40"/>
  <c r="D15" i="40"/>
  <c r="C15" i="40"/>
  <c r="B15" i="40"/>
  <c r="I14" i="40"/>
  <c r="K14" i="40" s="1"/>
  <c r="F14" i="40"/>
  <c r="I13" i="40"/>
  <c r="K13" i="40" s="1"/>
  <c r="F13" i="40"/>
  <c r="I12" i="40"/>
  <c r="K12" i="40" s="1"/>
  <c r="F12" i="40"/>
  <c r="I11" i="40"/>
  <c r="K11" i="40" s="1"/>
  <c r="F11" i="40"/>
  <c r="I10" i="40"/>
  <c r="K10" i="40" s="1"/>
  <c r="F10" i="40"/>
  <c r="I9" i="40"/>
  <c r="K9" i="40" s="1"/>
  <c r="F9" i="40"/>
  <c r="I8" i="40"/>
  <c r="K8" i="40" s="1"/>
  <c r="F8" i="40"/>
  <c r="I7" i="40"/>
  <c r="K7" i="40" s="1"/>
  <c r="F7" i="40"/>
  <c r="I6" i="40"/>
  <c r="K6" i="40" s="1"/>
  <c r="F6" i="40"/>
  <c r="I5" i="40"/>
  <c r="K5" i="40" s="1"/>
  <c r="F5" i="40"/>
  <c r="I4" i="40"/>
  <c r="K4" i="40" s="1"/>
  <c r="F4" i="40"/>
  <c r="I3" i="40"/>
  <c r="K3" i="40" s="1"/>
  <c r="I15" i="40" l="1"/>
  <c r="K15" i="40" s="1"/>
  <c r="F15" i="40"/>
  <c r="G14" i="37"/>
  <c r="P14" i="37"/>
  <c r="S31" i="39"/>
  <c r="U49" i="39"/>
  <c r="T49" i="39"/>
  <c r="S49" i="39"/>
  <c r="W49" i="39" l="1"/>
  <c r="Q2" i="40"/>
  <c r="P2" i="40"/>
  <c r="O2" i="40"/>
  <c r="O14" i="39"/>
  <c r="V49" i="39" l="1"/>
  <c r="W48" i="39"/>
  <c r="W47" i="39"/>
  <c r="W46" i="39"/>
  <c r="W45" i="39"/>
  <c r="W44" i="39"/>
  <c r="W43" i="39"/>
  <c r="W42" i="39"/>
  <c r="W41" i="39"/>
  <c r="W40" i="39"/>
  <c r="W39" i="39"/>
  <c r="W38" i="39"/>
  <c r="W37" i="39"/>
  <c r="W31" i="39"/>
  <c r="W6" i="39" s="1"/>
  <c r="W12" i="39" s="1"/>
  <c r="V31" i="39"/>
  <c r="U31" i="39"/>
  <c r="W5" i="39" s="1"/>
  <c r="W11" i="39" s="1"/>
  <c r="T31" i="39"/>
  <c r="W4" i="39" s="1"/>
  <c r="W10" i="39" s="1"/>
  <c r="U14" i="39"/>
  <c r="U12" i="39"/>
  <c r="U11" i="39"/>
  <c r="U10" i="39"/>
  <c r="T8" i="39"/>
  <c r="Q49" i="39"/>
  <c r="P49" i="39"/>
  <c r="O49" i="39"/>
  <c r="N49" i="39"/>
  <c r="L49" i="39"/>
  <c r="K49" i="39"/>
  <c r="J49" i="39"/>
  <c r="H49" i="39"/>
  <c r="G49" i="39"/>
  <c r="F49" i="39"/>
  <c r="I49" i="39" s="1"/>
  <c r="D49" i="39"/>
  <c r="C12" i="39" s="1"/>
  <c r="D12" i="39" s="1"/>
  <c r="C49" i="39"/>
  <c r="C11" i="39" s="1"/>
  <c r="D11" i="39" s="1"/>
  <c r="B49" i="39"/>
  <c r="E49" i="39" s="1"/>
  <c r="R48" i="39"/>
  <c r="M48" i="39"/>
  <c r="I48" i="39"/>
  <c r="E48" i="39"/>
  <c r="R47" i="39"/>
  <c r="M47" i="39"/>
  <c r="I47" i="39"/>
  <c r="E47" i="39"/>
  <c r="R46" i="39"/>
  <c r="M46" i="39"/>
  <c r="I46" i="39"/>
  <c r="E46" i="39"/>
  <c r="R45" i="39"/>
  <c r="M45" i="39"/>
  <c r="I45" i="39"/>
  <c r="E45" i="39"/>
  <c r="R44" i="39"/>
  <c r="M44" i="39"/>
  <c r="I44" i="39"/>
  <c r="E44" i="39"/>
  <c r="R43" i="39"/>
  <c r="M43" i="39"/>
  <c r="I43" i="39"/>
  <c r="E43" i="39"/>
  <c r="R42" i="39"/>
  <c r="M42" i="39"/>
  <c r="I42" i="39"/>
  <c r="E42" i="39"/>
  <c r="R41" i="39"/>
  <c r="M41" i="39"/>
  <c r="I41" i="39"/>
  <c r="E41" i="39"/>
  <c r="R40" i="39"/>
  <c r="M40" i="39"/>
  <c r="I40" i="39"/>
  <c r="E40" i="39"/>
  <c r="R39" i="39"/>
  <c r="M39" i="39"/>
  <c r="I39" i="39"/>
  <c r="E39" i="39"/>
  <c r="R38" i="39"/>
  <c r="M38" i="39"/>
  <c r="I38" i="39"/>
  <c r="E38" i="39"/>
  <c r="R37" i="39"/>
  <c r="M37" i="39"/>
  <c r="I37" i="39"/>
  <c r="E37" i="39"/>
  <c r="R31" i="39"/>
  <c r="R6" i="39" s="1"/>
  <c r="R12" i="39" s="1"/>
  <c r="Q31" i="39"/>
  <c r="P31" i="39"/>
  <c r="R5" i="39" s="1"/>
  <c r="R11" i="39" s="1"/>
  <c r="O31" i="39"/>
  <c r="N31" i="39"/>
  <c r="M31" i="39"/>
  <c r="M6" i="39" s="1"/>
  <c r="M12" i="39" s="1"/>
  <c r="L31" i="39"/>
  <c r="M5" i="39" s="1"/>
  <c r="M11" i="39" s="1"/>
  <c r="K31" i="39"/>
  <c r="M4" i="39" s="1"/>
  <c r="M10" i="39" s="1"/>
  <c r="J31" i="39"/>
  <c r="I31" i="39"/>
  <c r="I6" i="39" s="1"/>
  <c r="I12" i="39" s="1"/>
  <c r="H31" i="39"/>
  <c r="G31" i="39"/>
  <c r="I4" i="39" s="1"/>
  <c r="I10" i="39" s="1"/>
  <c r="F31" i="39"/>
  <c r="E31" i="39"/>
  <c r="E6" i="39" s="1"/>
  <c r="E12" i="39" s="1"/>
  <c r="D31" i="39"/>
  <c r="E5" i="39" s="1"/>
  <c r="E11" i="39" s="1"/>
  <c r="C31" i="39"/>
  <c r="E4" i="39" s="1"/>
  <c r="B31" i="39"/>
  <c r="P14" i="39"/>
  <c r="G14" i="39"/>
  <c r="P12" i="39"/>
  <c r="L12" i="39"/>
  <c r="H12" i="39"/>
  <c r="P11" i="39"/>
  <c r="L11" i="39"/>
  <c r="H11" i="39"/>
  <c r="P10" i="39"/>
  <c r="L10" i="39"/>
  <c r="H10" i="39"/>
  <c r="C10" i="39"/>
  <c r="O8" i="39"/>
  <c r="L8" i="39"/>
  <c r="L14" i="39" s="1"/>
  <c r="K8" i="39"/>
  <c r="H8" i="39"/>
  <c r="G8" i="39"/>
  <c r="D8" i="39"/>
  <c r="I5" i="39"/>
  <c r="I11" i="39" s="1"/>
  <c r="R4" i="39"/>
  <c r="R10" i="39" s="1"/>
  <c r="H14" i="39" l="1"/>
  <c r="W32" i="39"/>
  <c r="W8" i="39" s="1"/>
  <c r="W14" i="39" s="1"/>
  <c r="C14" i="39"/>
  <c r="E10" i="39"/>
  <c r="D14" i="39"/>
  <c r="R49" i="39"/>
  <c r="E32" i="39"/>
  <c r="E8" i="39" s="1"/>
  <c r="E14" i="39" s="1"/>
  <c r="I32" i="39"/>
  <c r="I8" i="39" s="1"/>
  <c r="I14" i="39" s="1"/>
  <c r="M32" i="39"/>
  <c r="M8" i="39" s="1"/>
  <c r="M14" i="39" s="1"/>
  <c r="M49" i="39"/>
  <c r="R32" i="39"/>
  <c r="D10" i="39"/>
  <c r="J15" i="38"/>
  <c r="H15" i="38"/>
  <c r="G15" i="38"/>
  <c r="E15" i="38"/>
  <c r="D15" i="38"/>
  <c r="C15" i="38"/>
  <c r="B15" i="38"/>
  <c r="I14" i="38"/>
  <c r="K14" i="38" s="1"/>
  <c r="F14" i="38"/>
  <c r="I13" i="38"/>
  <c r="K13" i="38" s="1"/>
  <c r="F13" i="38"/>
  <c r="I12" i="38"/>
  <c r="K12" i="38" s="1"/>
  <c r="F12" i="38"/>
  <c r="I11" i="38"/>
  <c r="K11" i="38" s="1"/>
  <c r="F11" i="38"/>
  <c r="I10" i="38"/>
  <c r="K10" i="38" s="1"/>
  <c r="F10" i="38"/>
  <c r="I9" i="38"/>
  <c r="K9" i="38" s="1"/>
  <c r="F9" i="38"/>
  <c r="I8" i="38"/>
  <c r="K8" i="38" s="1"/>
  <c r="F8" i="38"/>
  <c r="I7" i="38"/>
  <c r="K7" i="38" s="1"/>
  <c r="F7" i="38"/>
  <c r="I6" i="38"/>
  <c r="K6" i="38" s="1"/>
  <c r="F6" i="38"/>
  <c r="I5" i="38"/>
  <c r="K5" i="38" s="1"/>
  <c r="F5" i="38"/>
  <c r="I4" i="38"/>
  <c r="K4" i="38" s="1"/>
  <c r="F4" i="38"/>
  <c r="I3" i="38"/>
  <c r="K3" i="38" s="1"/>
  <c r="F3" i="38"/>
  <c r="W7" i="39" l="1"/>
  <c r="R8" i="39"/>
  <c r="R14" i="39" s="1"/>
  <c r="R7" i="39"/>
  <c r="I15" i="38"/>
  <c r="K15" i="38" s="1"/>
  <c r="F15" i="38"/>
  <c r="P2" i="38" l="1"/>
  <c r="Q2" i="38"/>
  <c r="O2" i="38"/>
  <c r="Q49" i="37" l="1"/>
  <c r="P49" i="37"/>
  <c r="O49" i="37"/>
  <c r="N49" i="37"/>
  <c r="R49" i="37" s="1"/>
  <c r="L49" i="37"/>
  <c r="K49" i="37"/>
  <c r="J49" i="37"/>
  <c r="H49" i="37"/>
  <c r="G49" i="37"/>
  <c r="F49" i="37"/>
  <c r="D49" i="37"/>
  <c r="C49" i="37"/>
  <c r="C11" i="37" s="1"/>
  <c r="D11" i="37" s="1"/>
  <c r="B49" i="37"/>
  <c r="C10" i="37" s="1"/>
  <c r="R48" i="37"/>
  <c r="M48" i="37"/>
  <c r="I48" i="37"/>
  <c r="E48" i="37"/>
  <c r="R47" i="37"/>
  <c r="M47" i="37"/>
  <c r="I47" i="37"/>
  <c r="E47" i="37"/>
  <c r="R46" i="37"/>
  <c r="M46" i="37"/>
  <c r="I46" i="37"/>
  <c r="E46" i="37"/>
  <c r="R45" i="37"/>
  <c r="M45" i="37"/>
  <c r="I45" i="37"/>
  <c r="E45" i="37"/>
  <c r="R44" i="37"/>
  <c r="M44" i="37"/>
  <c r="I44" i="37"/>
  <c r="E44" i="37"/>
  <c r="R43" i="37"/>
  <c r="M43" i="37"/>
  <c r="I43" i="37"/>
  <c r="E43" i="37"/>
  <c r="R42" i="37"/>
  <c r="M42" i="37"/>
  <c r="I42" i="37"/>
  <c r="E42" i="37"/>
  <c r="R41" i="37"/>
  <c r="M41" i="37"/>
  <c r="I41" i="37"/>
  <c r="E41" i="37"/>
  <c r="R40" i="37"/>
  <c r="M40" i="37"/>
  <c r="I40" i="37"/>
  <c r="E40" i="37"/>
  <c r="R39" i="37"/>
  <c r="M39" i="37"/>
  <c r="I39" i="37"/>
  <c r="E39" i="37"/>
  <c r="R38" i="37"/>
  <c r="M38" i="37"/>
  <c r="I38" i="37"/>
  <c r="E38" i="37"/>
  <c r="R37" i="37"/>
  <c r="M37" i="37"/>
  <c r="I37" i="37"/>
  <c r="E37" i="37"/>
  <c r="R31" i="37"/>
  <c r="R6" i="37" s="1"/>
  <c r="R12" i="37" s="1"/>
  <c r="Q31" i="37"/>
  <c r="P31" i="37"/>
  <c r="R5" i="37" s="1"/>
  <c r="R11" i="37" s="1"/>
  <c r="O31" i="37"/>
  <c r="N31" i="37"/>
  <c r="M31" i="37"/>
  <c r="L31" i="37"/>
  <c r="K31" i="37"/>
  <c r="J31" i="37"/>
  <c r="I31" i="37"/>
  <c r="I6" i="37" s="1"/>
  <c r="I12" i="37" s="1"/>
  <c r="H31" i="37"/>
  <c r="I5" i="37" s="1"/>
  <c r="I11" i="37" s="1"/>
  <c r="G31" i="37"/>
  <c r="I4" i="37" s="1"/>
  <c r="I10" i="37" s="1"/>
  <c r="F31" i="37"/>
  <c r="E31" i="37"/>
  <c r="E6" i="37" s="1"/>
  <c r="E12" i="37" s="1"/>
  <c r="D31" i="37"/>
  <c r="E5" i="37" s="1"/>
  <c r="E11" i="37" s="1"/>
  <c r="C31" i="37"/>
  <c r="E4" i="37" s="1"/>
  <c r="E10" i="37" s="1"/>
  <c r="B31" i="37"/>
  <c r="K14" i="37"/>
  <c r="P12" i="37"/>
  <c r="L12" i="37"/>
  <c r="H12" i="37"/>
  <c r="C12" i="37"/>
  <c r="D12" i="37" s="1"/>
  <c r="P11" i="37"/>
  <c r="L11" i="37"/>
  <c r="H11" i="37"/>
  <c r="P10" i="37"/>
  <c r="L10" i="37"/>
  <c r="H10" i="37"/>
  <c r="O8" i="37"/>
  <c r="L8" i="37"/>
  <c r="L14" i="37" s="1"/>
  <c r="K8" i="37"/>
  <c r="H8" i="37"/>
  <c r="H14" i="37" s="1"/>
  <c r="G8" i="37"/>
  <c r="D8" i="37"/>
  <c r="M6" i="37"/>
  <c r="M12" i="37" s="1"/>
  <c r="M5" i="37"/>
  <c r="M11" i="37" s="1"/>
  <c r="R4" i="37"/>
  <c r="R10" i="37" s="1"/>
  <c r="M4" i="37"/>
  <c r="M10" i="37" s="1"/>
  <c r="M49" i="37" l="1"/>
  <c r="I49" i="37"/>
  <c r="E49" i="37"/>
  <c r="M32" i="37"/>
  <c r="M8" i="37" s="1"/>
  <c r="M14" i="37" s="1"/>
  <c r="D10" i="37"/>
  <c r="C14" i="37"/>
  <c r="D14" i="37" s="1"/>
  <c r="R32" i="37"/>
  <c r="E32" i="37"/>
  <c r="E8" i="37" s="1"/>
  <c r="T4" i="37"/>
  <c r="I32" i="37"/>
  <c r="I8" i="37" s="1"/>
  <c r="I14" i="37" s="1"/>
  <c r="E14" i="37" l="1"/>
  <c r="R7" i="37"/>
  <c r="R8" i="37"/>
  <c r="R14" i="37" s="1"/>
  <c r="I3" i="36" l="1"/>
  <c r="J15" i="36" l="1"/>
  <c r="H15" i="36" l="1"/>
  <c r="G15" i="36"/>
  <c r="E15" i="36"/>
  <c r="D15" i="36"/>
  <c r="C15" i="36"/>
  <c r="B15" i="36"/>
  <c r="I14" i="36"/>
  <c r="K14" i="36" s="1"/>
  <c r="F14" i="36"/>
  <c r="I13" i="36"/>
  <c r="K13" i="36" s="1"/>
  <c r="F13" i="36"/>
  <c r="I12" i="36"/>
  <c r="K12" i="36" s="1"/>
  <c r="F12" i="36"/>
  <c r="I11" i="36"/>
  <c r="K11" i="36" s="1"/>
  <c r="F11" i="36"/>
  <c r="I10" i="36"/>
  <c r="K10" i="36" s="1"/>
  <c r="F10" i="36"/>
  <c r="I9" i="36"/>
  <c r="K9" i="36" s="1"/>
  <c r="F9" i="36"/>
  <c r="I8" i="36"/>
  <c r="K8" i="36" s="1"/>
  <c r="F8" i="36"/>
  <c r="I7" i="36"/>
  <c r="K7" i="36" s="1"/>
  <c r="F7" i="36"/>
  <c r="I6" i="36"/>
  <c r="K6" i="36" s="1"/>
  <c r="F6" i="36"/>
  <c r="I5" i="36"/>
  <c r="K5" i="36" s="1"/>
  <c r="F5" i="36"/>
  <c r="I4" i="36"/>
  <c r="K4" i="36" s="1"/>
  <c r="F4" i="36"/>
  <c r="K3" i="36"/>
  <c r="F3" i="36"/>
  <c r="I15" i="36" l="1"/>
  <c r="F15" i="36"/>
  <c r="K15" i="36" l="1"/>
  <c r="Q2" i="36"/>
  <c r="O2" i="36"/>
  <c r="P2" i="36"/>
  <c r="I48" i="35"/>
  <c r="H48" i="35"/>
  <c r="G48" i="35"/>
  <c r="F48" i="35"/>
  <c r="K48" i="35" s="1"/>
  <c r="D48" i="35"/>
  <c r="C48" i="35"/>
  <c r="B48" i="35"/>
  <c r="E48" i="35" s="1"/>
  <c r="K47" i="35"/>
  <c r="E47" i="35"/>
  <c r="K46" i="35"/>
  <c r="E46" i="35"/>
  <c r="K45" i="35"/>
  <c r="E45" i="35"/>
  <c r="K44" i="35"/>
  <c r="E44" i="35"/>
  <c r="K43" i="35"/>
  <c r="E43" i="35"/>
  <c r="K42" i="35"/>
  <c r="E42" i="35"/>
  <c r="K41" i="35"/>
  <c r="E41" i="35"/>
  <c r="K40" i="35"/>
  <c r="E40" i="35"/>
  <c r="K39" i="35"/>
  <c r="E39" i="35"/>
  <c r="K38" i="35"/>
  <c r="E38" i="35"/>
  <c r="K37" i="35"/>
  <c r="E37" i="35"/>
  <c r="K36" i="35"/>
  <c r="E36" i="35"/>
  <c r="K30" i="35"/>
  <c r="J30" i="35"/>
  <c r="I30" i="35"/>
  <c r="K6" i="35" s="1"/>
  <c r="K11" i="35" s="1"/>
  <c r="H30" i="35"/>
  <c r="K5" i="35" s="1"/>
  <c r="K10" i="35" s="1"/>
  <c r="G30" i="35"/>
  <c r="F30" i="35"/>
  <c r="E30" i="35"/>
  <c r="E7" i="35" s="1"/>
  <c r="E12" i="35" s="1"/>
  <c r="D30" i="35"/>
  <c r="E6" i="35" s="1"/>
  <c r="E11" i="35" s="1"/>
  <c r="C30" i="35"/>
  <c r="E5" i="35" s="1"/>
  <c r="E10" i="35" s="1"/>
  <c r="B30" i="35"/>
  <c r="J13" i="35"/>
  <c r="I13" i="35"/>
  <c r="C13" i="35"/>
  <c r="D12" i="35"/>
  <c r="D11" i="35"/>
  <c r="D10" i="35"/>
  <c r="J8" i="35"/>
  <c r="I8" i="35"/>
  <c r="D8" i="35"/>
  <c r="C8" i="35"/>
  <c r="K7" i="35"/>
  <c r="K12" i="35" s="1"/>
  <c r="D13" i="35" l="1"/>
  <c r="K31" i="35"/>
  <c r="K8" i="35" s="1"/>
  <c r="K13" i="35" s="1"/>
  <c r="E31" i="35"/>
  <c r="E8" i="35" s="1"/>
  <c r="E13" i="35" s="1"/>
  <c r="H15" i="34" l="1"/>
  <c r="G15" i="34"/>
  <c r="E15" i="34"/>
  <c r="D15" i="34"/>
  <c r="C15" i="34"/>
  <c r="B15" i="34"/>
  <c r="I14" i="34"/>
  <c r="K14" i="34" s="1"/>
  <c r="F14" i="34"/>
  <c r="I13" i="34"/>
  <c r="K13" i="34" s="1"/>
  <c r="F13" i="34"/>
  <c r="I12" i="34"/>
  <c r="K12" i="34" s="1"/>
  <c r="F12" i="34"/>
  <c r="I11" i="34"/>
  <c r="K11" i="34" s="1"/>
  <c r="F11" i="34"/>
  <c r="I10" i="34"/>
  <c r="K10" i="34" s="1"/>
  <c r="F10" i="34"/>
  <c r="I9" i="34"/>
  <c r="K9" i="34" s="1"/>
  <c r="F9" i="34"/>
  <c r="I8" i="34"/>
  <c r="K8" i="34" s="1"/>
  <c r="F8" i="34"/>
  <c r="I7" i="34"/>
  <c r="K7" i="34" s="1"/>
  <c r="F7" i="34"/>
  <c r="I6" i="34"/>
  <c r="K6" i="34" s="1"/>
  <c r="F6" i="34"/>
  <c r="I5" i="34"/>
  <c r="K5" i="34" s="1"/>
  <c r="F5" i="34"/>
  <c r="I4" i="34"/>
  <c r="K4" i="34" s="1"/>
  <c r="F4" i="34"/>
  <c r="I3" i="34"/>
  <c r="K3" i="34" s="1"/>
  <c r="F3" i="34"/>
  <c r="F15" i="34" l="1"/>
  <c r="I15" i="34"/>
  <c r="C15" i="31"/>
  <c r="K15" i="34" l="1"/>
  <c r="O2" i="34"/>
  <c r="Q2" i="34"/>
  <c r="P2" i="34"/>
  <c r="F15" i="29"/>
  <c r="E15" i="29"/>
  <c r="G15" i="29" s="1"/>
  <c r="I15" i="29" s="1"/>
  <c r="G4" i="29"/>
  <c r="I4" i="29" s="1"/>
  <c r="G5" i="29"/>
  <c r="I5" i="29" s="1"/>
  <c r="G6" i="29"/>
  <c r="I6" i="29" s="1"/>
  <c r="G7" i="29"/>
  <c r="I7" i="29" s="1"/>
  <c r="G8" i="29"/>
  <c r="I8" i="29" s="1"/>
  <c r="G9" i="29"/>
  <c r="I9" i="29" s="1"/>
  <c r="G10" i="29"/>
  <c r="I10" i="29" s="1"/>
  <c r="G11" i="29"/>
  <c r="I11" i="29" s="1"/>
  <c r="G12" i="29"/>
  <c r="I12" i="29" s="1"/>
  <c r="G13" i="29"/>
  <c r="I13" i="29" s="1"/>
  <c r="G14" i="29"/>
  <c r="I14" i="29" s="1"/>
  <c r="G3" i="29"/>
  <c r="I3" i="29" s="1"/>
  <c r="F15" i="30" l="1"/>
  <c r="E15" i="30"/>
  <c r="G4" i="30"/>
  <c r="I4" i="30" s="1"/>
  <c r="G5" i="30"/>
  <c r="I5" i="30" s="1"/>
  <c r="G6" i="30"/>
  <c r="I6" i="30" s="1"/>
  <c r="G7" i="30"/>
  <c r="G8" i="30"/>
  <c r="I8" i="30" s="1"/>
  <c r="G9" i="30"/>
  <c r="I9" i="30" s="1"/>
  <c r="G10" i="30"/>
  <c r="I10" i="30" s="1"/>
  <c r="G11" i="30"/>
  <c r="G12" i="30"/>
  <c r="I12" i="30" s="1"/>
  <c r="G13" i="30"/>
  <c r="I13" i="30" s="1"/>
  <c r="G14" i="30"/>
  <c r="I14" i="30" s="1"/>
  <c r="I7" i="30"/>
  <c r="I11" i="30"/>
  <c r="G3" i="30"/>
  <c r="I3" i="30" s="1"/>
  <c r="G15" i="30" l="1"/>
  <c r="I15" i="30" s="1"/>
  <c r="F15" i="31" l="1"/>
  <c r="G15" i="31"/>
  <c r="H6" i="31"/>
  <c r="J6" i="31" s="1"/>
  <c r="H7" i="31"/>
  <c r="J7" i="31" s="1"/>
  <c r="H8" i="31"/>
  <c r="J8" i="31" s="1"/>
  <c r="H9" i="31"/>
  <c r="J9" i="31" s="1"/>
  <c r="H10" i="31"/>
  <c r="J10" i="31" s="1"/>
  <c r="H11" i="31"/>
  <c r="J11" i="31" s="1"/>
  <c r="H12" i="31"/>
  <c r="J12" i="31" s="1"/>
  <c r="H13" i="31"/>
  <c r="J13" i="31" s="1"/>
  <c r="H14" i="31"/>
  <c r="J14" i="31" s="1"/>
  <c r="H4" i="31"/>
  <c r="J4" i="31" s="1"/>
  <c r="H5" i="31"/>
  <c r="J5" i="31" s="1"/>
  <c r="H3" i="31"/>
  <c r="J3" i="31" s="1"/>
  <c r="H15" i="31" l="1"/>
  <c r="J15" i="31" s="1"/>
  <c r="H47" i="33" l="1"/>
  <c r="G47" i="33"/>
  <c r="F47" i="33"/>
  <c r="I47" i="33" s="1"/>
  <c r="D47" i="33"/>
  <c r="C11" i="33" s="1"/>
  <c r="D11" i="33" s="1"/>
  <c r="C47" i="33"/>
  <c r="B47" i="33"/>
  <c r="C9" i="33" s="1"/>
  <c r="I46" i="33"/>
  <c r="E46" i="33"/>
  <c r="I45" i="33"/>
  <c r="E45" i="33"/>
  <c r="I44" i="33"/>
  <c r="E44" i="33"/>
  <c r="I43" i="33"/>
  <c r="E43" i="33"/>
  <c r="I42" i="33"/>
  <c r="E42" i="33"/>
  <c r="I41" i="33"/>
  <c r="E41" i="33"/>
  <c r="I40" i="33"/>
  <c r="E40" i="33"/>
  <c r="I39" i="33"/>
  <c r="E39" i="33"/>
  <c r="I38" i="33"/>
  <c r="E38" i="33"/>
  <c r="I37" i="33"/>
  <c r="E37" i="33"/>
  <c r="I36" i="33"/>
  <c r="E36" i="33"/>
  <c r="I35" i="33"/>
  <c r="E35" i="33"/>
  <c r="I29" i="33"/>
  <c r="I6" i="33" s="1"/>
  <c r="I11" i="33" s="1"/>
  <c r="H29" i="33"/>
  <c r="I5" i="33" s="1"/>
  <c r="I10" i="33" s="1"/>
  <c r="G29" i="33"/>
  <c r="F29" i="33"/>
  <c r="E29" i="33"/>
  <c r="E6" i="33" s="1"/>
  <c r="D29" i="33"/>
  <c r="E5" i="33" s="1"/>
  <c r="E10" i="33" s="1"/>
  <c r="C29" i="33"/>
  <c r="B29" i="33"/>
  <c r="G12" i="33"/>
  <c r="H11" i="33"/>
  <c r="H10" i="33"/>
  <c r="C10" i="33"/>
  <c r="D10" i="33" s="1"/>
  <c r="H9" i="33"/>
  <c r="H7" i="33"/>
  <c r="G7" i="33"/>
  <c r="D7" i="33"/>
  <c r="E11" i="33" l="1"/>
  <c r="E47" i="33"/>
  <c r="E30" i="33"/>
  <c r="E7" i="33" s="1"/>
  <c r="I30" i="33"/>
  <c r="I7" i="33" s="1"/>
  <c r="I12" i="33" s="1"/>
  <c r="H12" i="33"/>
  <c r="I4" i="33"/>
  <c r="I9" i="33" s="1"/>
  <c r="D9" i="33"/>
  <c r="C12" i="33"/>
  <c r="E12" i="33" s="1"/>
  <c r="E4" i="33"/>
  <c r="E9" i="33" s="1"/>
  <c r="D12" i="33" l="1"/>
  <c r="B15" i="31"/>
  <c r="D15" i="31"/>
  <c r="E15" i="31"/>
  <c r="B15" i="30"/>
  <c r="C15" i="30"/>
  <c r="D15" i="30"/>
  <c r="D15" i="29"/>
  <c r="C15" i="29"/>
  <c r="B15" i="29"/>
  <c r="AH50" i="21" l="1"/>
  <c r="AC50" i="21"/>
  <c r="AB50" i="21"/>
  <c r="AA50" i="21"/>
  <c r="AH49" i="21"/>
  <c r="AD49" i="21"/>
  <c r="AH48" i="21"/>
  <c r="AD48" i="21"/>
  <c r="AH47" i="21"/>
  <c r="AD47" i="21"/>
  <c r="AH46" i="21"/>
  <c r="AD46" i="21"/>
  <c r="AH45" i="21"/>
  <c r="AD45" i="21"/>
  <c r="AH44" i="21"/>
  <c r="AD44" i="21"/>
  <c r="AH43" i="21"/>
  <c r="AD43" i="21"/>
  <c r="AH42" i="21"/>
  <c r="AD42" i="21"/>
  <c r="AH41" i="21"/>
  <c r="AD41" i="21"/>
  <c r="AH40" i="21"/>
  <c r="AD40" i="21"/>
  <c r="AH39" i="21"/>
  <c r="AD39" i="21"/>
  <c r="AH38" i="21"/>
  <c r="AD38" i="21"/>
  <c r="AH11" i="21"/>
  <c r="AG11" i="21"/>
  <c r="AD11" i="21"/>
  <c r="AC11" i="21"/>
  <c r="AH10" i="21"/>
  <c r="AG10" i="21"/>
  <c r="AD10" i="21"/>
  <c r="AC10" i="21"/>
  <c r="AH9" i="21"/>
  <c r="AG9" i="21"/>
  <c r="AD9" i="21"/>
  <c r="AC9" i="21"/>
  <c r="AD50" i="21" l="1"/>
  <c r="E3" i="22"/>
  <c r="E4" i="22"/>
  <c r="E5" i="22"/>
  <c r="E6" i="22"/>
  <c r="E7" i="22"/>
  <c r="E8" i="22"/>
  <c r="E9" i="22"/>
  <c r="E10" i="22"/>
  <c r="E11" i="22"/>
  <c r="E12" i="22"/>
  <c r="E13" i="22"/>
  <c r="E2" i="22"/>
  <c r="F14" i="22"/>
  <c r="B14" i="22"/>
  <c r="D14" i="22"/>
  <c r="C14" i="22"/>
  <c r="E14" i="22" l="1"/>
  <c r="G15" i="17" l="1"/>
  <c r="G14" i="17"/>
  <c r="G13" i="17"/>
  <c r="G12" i="17"/>
  <c r="F12" i="17" s="1"/>
  <c r="G11" i="17"/>
  <c r="G10" i="17"/>
  <c r="G9" i="17"/>
  <c r="F9" i="17" s="1"/>
  <c r="G8" i="17"/>
  <c r="F8" i="17" s="1"/>
  <c r="G7" i="17"/>
  <c r="G6" i="17"/>
  <c r="G5" i="17"/>
  <c r="G4" i="17"/>
  <c r="F4" i="17" s="1"/>
  <c r="G3" i="17"/>
  <c r="F3" i="17" s="1"/>
  <c r="I4" i="17"/>
  <c r="I5" i="17"/>
  <c r="I6" i="17"/>
  <c r="I7" i="17"/>
  <c r="I8" i="17"/>
  <c r="I9" i="17"/>
  <c r="I10" i="17"/>
  <c r="I11" i="17"/>
  <c r="I12" i="17"/>
  <c r="I13" i="17"/>
  <c r="I14" i="17"/>
  <c r="I3" i="17"/>
  <c r="X11" i="21"/>
  <c r="Y11" i="21" s="1"/>
  <c r="F5" i="17"/>
  <c r="F6" i="17"/>
  <c r="F7" i="17"/>
  <c r="F10" i="17"/>
  <c r="F11" i="17"/>
  <c r="F13" i="17"/>
  <c r="F14" i="17"/>
  <c r="F15" i="17"/>
  <c r="G4" i="27" l="1"/>
  <c r="G5" i="27"/>
  <c r="G6" i="27"/>
  <c r="G7" i="27"/>
  <c r="G8" i="27"/>
  <c r="G9" i="27"/>
  <c r="G10" i="27"/>
  <c r="G11" i="27"/>
  <c r="G12" i="27"/>
  <c r="G13" i="27"/>
  <c r="G3" i="27"/>
  <c r="G2" i="27"/>
  <c r="G4" i="26"/>
  <c r="G5" i="26"/>
  <c r="G6" i="26"/>
  <c r="G7" i="26"/>
  <c r="G8" i="26"/>
  <c r="G9" i="26"/>
  <c r="G10" i="26"/>
  <c r="G11" i="26"/>
  <c r="G12" i="26"/>
  <c r="G13" i="26"/>
  <c r="G3" i="26"/>
  <c r="G2" i="26"/>
  <c r="E3" i="27"/>
  <c r="E4" i="27"/>
  <c r="E5" i="27"/>
  <c r="E6" i="27"/>
  <c r="E7" i="27"/>
  <c r="E8" i="27"/>
  <c r="E9" i="27"/>
  <c r="E10" i="27"/>
  <c r="E11" i="27"/>
  <c r="E12" i="27"/>
  <c r="E13" i="27"/>
  <c r="E14" i="27"/>
  <c r="E2" i="27"/>
  <c r="G14" i="27" l="1"/>
  <c r="G14" i="26"/>
  <c r="E14" i="26"/>
  <c r="E3" i="26"/>
  <c r="E4" i="26"/>
  <c r="E5" i="26"/>
  <c r="E6" i="26"/>
  <c r="E7" i="26"/>
  <c r="E8" i="26"/>
  <c r="E9" i="26"/>
  <c r="E10" i="26"/>
  <c r="E11" i="26"/>
  <c r="E12" i="26"/>
  <c r="E13" i="26"/>
  <c r="E2" i="26"/>
  <c r="F14" i="23" l="1"/>
  <c r="E14" i="23"/>
  <c r="B14" i="23"/>
  <c r="I15" i="23"/>
  <c r="Y50" i="21"/>
  <c r="X50" i="21"/>
  <c r="W50" i="21"/>
  <c r="X9" i="21" s="1"/>
  <c r="U50" i="21"/>
  <c r="T10" i="21" s="1"/>
  <c r="T50" i="21"/>
  <c r="R50" i="21"/>
  <c r="Q10" i="21" s="1"/>
  <c r="S10" i="21" s="1"/>
  <c r="Q50" i="21"/>
  <c r="Q9" i="21" s="1"/>
  <c r="S9" i="21" s="1"/>
  <c r="O50" i="21"/>
  <c r="N10" i="21" s="1"/>
  <c r="P10" i="21" s="1"/>
  <c r="N50" i="21"/>
  <c r="N9" i="21" s="1"/>
  <c r="P9" i="21" s="1"/>
  <c r="L50" i="21"/>
  <c r="K10" i="21" s="1"/>
  <c r="M10" i="21" s="1"/>
  <c r="K50" i="21"/>
  <c r="K9" i="21" s="1"/>
  <c r="M9" i="21" s="1"/>
  <c r="J50" i="21"/>
  <c r="G50" i="21"/>
  <c r="C50" i="21"/>
  <c r="B50" i="21"/>
  <c r="Z49" i="21"/>
  <c r="V49" i="21"/>
  <c r="S49" i="21"/>
  <c r="P49" i="21"/>
  <c r="M49" i="21"/>
  <c r="J49" i="21"/>
  <c r="G49" i="21"/>
  <c r="D49" i="21"/>
  <c r="Z48" i="21"/>
  <c r="V48" i="21"/>
  <c r="S48" i="21"/>
  <c r="P48" i="21"/>
  <c r="M48" i="21"/>
  <c r="J48" i="21"/>
  <c r="G48" i="21"/>
  <c r="D48" i="21"/>
  <c r="Z47" i="21"/>
  <c r="V47" i="21"/>
  <c r="S47" i="21"/>
  <c r="P47" i="21"/>
  <c r="M47" i="21"/>
  <c r="J47" i="21"/>
  <c r="G47" i="21"/>
  <c r="D47" i="21"/>
  <c r="Z46" i="21"/>
  <c r="V46" i="21"/>
  <c r="S46" i="21"/>
  <c r="P46" i="21"/>
  <c r="M46" i="21"/>
  <c r="J46" i="21"/>
  <c r="G46" i="21"/>
  <c r="D46" i="21"/>
  <c r="Z45" i="21"/>
  <c r="V45" i="21"/>
  <c r="S45" i="21"/>
  <c r="P45" i="21"/>
  <c r="M45" i="21"/>
  <c r="J45" i="21"/>
  <c r="G45" i="21"/>
  <c r="D45" i="21"/>
  <c r="Z44" i="21"/>
  <c r="V44" i="21"/>
  <c r="S44" i="21"/>
  <c r="P44" i="21"/>
  <c r="M44" i="21"/>
  <c r="J44" i="21"/>
  <c r="G44" i="21"/>
  <c r="D44" i="21"/>
  <c r="Z43" i="21"/>
  <c r="V43" i="21"/>
  <c r="S43" i="21"/>
  <c r="P43" i="21"/>
  <c r="M43" i="21"/>
  <c r="J43" i="21"/>
  <c r="G43" i="21"/>
  <c r="D43" i="21"/>
  <c r="Z42" i="21"/>
  <c r="V42" i="21"/>
  <c r="S42" i="21"/>
  <c r="P42" i="21"/>
  <c r="M42" i="21"/>
  <c r="J42" i="21"/>
  <c r="G42" i="21"/>
  <c r="D42" i="21"/>
  <c r="Z41" i="21"/>
  <c r="V41" i="21"/>
  <c r="S41" i="21"/>
  <c r="P41" i="21"/>
  <c r="M41" i="21"/>
  <c r="J41" i="21"/>
  <c r="G41" i="21"/>
  <c r="D41" i="21"/>
  <c r="Z40" i="21"/>
  <c r="V40" i="21"/>
  <c r="S40" i="21"/>
  <c r="P40" i="21"/>
  <c r="M40" i="21"/>
  <c r="J40" i="21"/>
  <c r="G40" i="21"/>
  <c r="D40" i="21"/>
  <c r="Z39" i="21"/>
  <c r="V39" i="21"/>
  <c r="S39" i="21"/>
  <c r="P39" i="21"/>
  <c r="M39" i="21"/>
  <c r="J39" i="21"/>
  <c r="G39" i="21"/>
  <c r="D39" i="21"/>
  <c r="Z38" i="21"/>
  <c r="V38" i="21"/>
  <c r="S38" i="21"/>
  <c r="P38" i="21"/>
  <c r="M38" i="21"/>
  <c r="J38" i="21"/>
  <c r="G38" i="21"/>
  <c r="D38" i="21"/>
  <c r="Z31" i="21"/>
  <c r="Z5" i="21" s="1"/>
  <c r="Y31" i="21"/>
  <c r="Z4" i="21" s="1"/>
  <c r="V31" i="21"/>
  <c r="V5" i="21" s="1"/>
  <c r="U31" i="21"/>
  <c r="V4" i="21" s="1"/>
  <c r="T31" i="21"/>
  <c r="S31" i="21"/>
  <c r="R31" i="21"/>
  <c r="Q31" i="21"/>
  <c r="P31" i="21"/>
  <c r="O31" i="21"/>
  <c r="N31" i="21"/>
  <c r="M31" i="21"/>
  <c r="L31" i="21"/>
  <c r="K31" i="21"/>
  <c r="J31" i="21"/>
  <c r="I31" i="21"/>
  <c r="I11" i="21"/>
  <c r="B11" i="21"/>
  <c r="C11" i="21" s="1"/>
  <c r="J10" i="21"/>
  <c r="I10" i="21"/>
  <c r="G10" i="21"/>
  <c r="D10" i="21"/>
  <c r="C10" i="21"/>
  <c r="T9" i="21"/>
  <c r="J9" i="21"/>
  <c r="I9" i="21"/>
  <c r="G9" i="21"/>
  <c r="D9" i="21"/>
  <c r="C9" i="21"/>
  <c r="S6" i="21"/>
  <c r="P6" i="21"/>
  <c r="M6" i="21"/>
  <c r="J6" i="21"/>
  <c r="J11" i="21" s="1"/>
  <c r="G6" i="21"/>
  <c r="G11" i="21" s="1"/>
  <c r="D6" i="21"/>
  <c r="L5" i="21"/>
  <c r="L4" i="21"/>
  <c r="X10" i="21" l="1"/>
  <c r="Z10" i="21" s="1"/>
  <c r="M32" i="21"/>
  <c r="Z6" i="21"/>
  <c r="Z11" i="21" s="1"/>
  <c r="Z9" i="21"/>
  <c r="V32" i="21"/>
  <c r="P50" i="21"/>
  <c r="N11" i="21" s="1"/>
  <c r="P11" i="21" s="1"/>
  <c r="V50" i="21"/>
  <c r="T11" i="21" s="1"/>
  <c r="U11" i="21" s="1"/>
  <c r="V9" i="21"/>
  <c r="Y4" i="21"/>
  <c r="Y9" i="21" s="1"/>
  <c r="Z32" i="21"/>
  <c r="D50" i="21"/>
  <c r="M50" i="21"/>
  <c r="K11" i="21" s="1"/>
  <c r="M11" i="21" s="1"/>
  <c r="S50" i="21"/>
  <c r="Q11" i="21" s="1"/>
  <c r="S11" i="21" s="1"/>
  <c r="V10" i="21"/>
  <c r="Y5" i="21"/>
  <c r="Y10" i="21" s="1"/>
  <c r="D11" i="21"/>
  <c r="S32" i="21"/>
  <c r="J32" i="21"/>
  <c r="P32" i="21"/>
  <c r="O4" i="21"/>
  <c r="O5" i="21"/>
  <c r="O10" i="21" s="1"/>
  <c r="L6" i="21"/>
  <c r="V6" i="21"/>
  <c r="L9" i="21"/>
  <c r="L10" i="21"/>
  <c r="L11" i="21" l="1"/>
  <c r="V11" i="21"/>
  <c r="O9" i="21"/>
  <c r="O6" i="21"/>
  <c r="O11" i="21" s="1"/>
  <c r="R4" i="21"/>
  <c r="U4" i="21" s="1"/>
  <c r="U9" i="21" s="1"/>
  <c r="R5" i="21"/>
  <c r="R10" i="21" s="1"/>
  <c r="R9" i="21" l="1"/>
  <c r="R6" i="21"/>
  <c r="R11" i="21" s="1"/>
  <c r="U5" i="21"/>
  <c r="U10" i="21" s="1"/>
  <c r="K31" i="18" l="1"/>
  <c r="N31" i="18"/>
  <c r="L4" i="18"/>
  <c r="O4" i="18" s="1"/>
  <c r="L5" i="18"/>
  <c r="O5" i="18" s="1"/>
  <c r="D6" i="18"/>
  <c r="D11" i="18" s="1"/>
  <c r="G6" i="18"/>
  <c r="J6" i="18"/>
  <c r="J11" i="18" s="1"/>
  <c r="M6" i="18"/>
  <c r="P6" i="18"/>
  <c r="C9" i="18"/>
  <c r="D9" i="18"/>
  <c r="G9" i="18"/>
  <c r="I9" i="18"/>
  <c r="J9" i="18"/>
  <c r="K9" i="18"/>
  <c r="C10" i="18"/>
  <c r="D10" i="18"/>
  <c r="G10" i="18"/>
  <c r="I10" i="18"/>
  <c r="J10" i="18"/>
  <c r="K10" i="18"/>
  <c r="B11" i="18"/>
  <c r="C11" i="18" s="1"/>
  <c r="G11" i="18"/>
  <c r="I11" i="18"/>
  <c r="K11" i="18"/>
  <c r="N11" i="18" s="1"/>
  <c r="P11" i="18" s="1"/>
  <c r="I31" i="18"/>
  <c r="J31" i="18"/>
  <c r="J32" i="18" s="1"/>
  <c r="L31" i="18"/>
  <c r="M31" i="18"/>
  <c r="O31" i="18"/>
  <c r="P31" i="18"/>
  <c r="P32" i="18" s="1"/>
  <c r="R31" i="18"/>
  <c r="S31" i="18"/>
  <c r="U32" i="18"/>
  <c r="W32" i="18"/>
  <c r="D38" i="18"/>
  <c r="I38" i="18"/>
  <c r="D39" i="18"/>
  <c r="I39" i="18"/>
  <c r="D40" i="18"/>
  <c r="I40" i="18"/>
  <c r="D41" i="18"/>
  <c r="I41" i="18"/>
  <c r="D42" i="18"/>
  <c r="I42" i="18"/>
  <c r="D43" i="18"/>
  <c r="I43" i="18"/>
  <c r="D44" i="18"/>
  <c r="I44" i="18"/>
  <c r="D45" i="18"/>
  <c r="I45" i="18"/>
  <c r="D46" i="18"/>
  <c r="I46" i="18"/>
  <c r="D47" i="18"/>
  <c r="I47" i="18"/>
  <c r="D48" i="18"/>
  <c r="I48" i="18"/>
  <c r="D49" i="18"/>
  <c r="I49" i="18"/>
  <c r="B50" i="18"/>
  <c r="C50" i="18"/>
  <c r="E54" i="18" s="1"/>
  <c r="E50" i="18"/>
  <c r="F50" i="18"/>
  <c r="G50" i="18"/>
  <c r="H50" i="18"/>
  <c r="E53" i="18"/>
  <c r="B55" i="18"/>
  <c r="G2" i="1"/>
  <c r="G3" i="1"/>
  <c r="G4" i="1"/>
  <c r="G5" i="1"/>
  <c r="G6" i="1"/>
  <c r="G7" i="1"/>
  <c r="G8" i="1"/>
  <c r="G9" i="1"/>
  <c r="G10" i="1"/>
  <c r="G11" i="1"/>
  <c r="G12" i="1"/>
  <c r="G13" i="1"/>
  <c r="I15" i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I15" i="2"/>
  <c r="G2" i="3"/>
  <c r="G3" i="3"/>
  <c r="G4" i="3"/>
  <c r="G5" i="3"/>
  <c r="G6" i="3"/>
  <c r="G7" i="3"/>
  <c r="G8" i="3"/>
  <c r="G9" i="3"/>
  <c r="G10" i="3"/>
  <c r="G11" i="3"/>
  <c r="G12" i="3"/>
  <c r="G13" i="3"/>
  <c r="I15" i="3"/>
  <c r="G2" i="4"/>
  <c r="G3" i="4"/>
  <c r="G4" i="4"/>
  <c r="G5" i="4"/>
  <c r="G6" i="4"/>
  <c r="G7" i="4"/>
  <c r="G8" i="4"/>
  <c r="G9" i="4"/>
  <c r="G10" i="4"/>
  <c r="G11" i="4"/>
  <c r="G12" i="4"/>
  <c r="G13" i="4"/>
  <c r="G2" i="5"/>
  <c r="G3" i="5"/>
  <c r="G4" i="5"/>
  <c r="G5" i="5"/>
  <c r="G6" i="5"/>
  <c r="G7" i="5"/>
  <c r="G8" i="5"/>
  <c r="G9" i="5"/>
  <c r="G10" i="5"/>
  <c r="G11" i="5"/>
  <c r="G12" i="5"/>
  <c r="G13" i="5"/>
  <c r="I15" i="5"/>
  <c r="G14" i="4" l="1"/>
  <c r="S32" i="18"/>
  <c r="G14" i="1"/>
  <c r="E55" i="18"/>
  <c r="G14" i="5"/>
  <c r="G14" i="3"/>
  <c r="M32" i="18"/>
  <c r="L10" i="18"/>
  <c r="I50" i="18"/>
  <c r="D50" i="18"/>
  <c r="M10" i="18"/>
  <c r="L9" i="18"/>
  <c r="L6" i="18"/>
  <c r="L11" i="18" s="1"/>
  <c r="N10" i="18"/>
  <c r="P10" i="18" s="1"/>
  <c r="N9" i="18"/>
  <c r="P9" i="18" s="1"/>
  <c r="M9" i="18"/>
  <c r="M11" i="18"/>
  <c r="O6" i="18"/>
  <c r="O11" i="18" s="1"/>
  <c r="O9" i="18" l="1"/>
  <c r="O10" i="18"/>
</calcChain>
</file>

<file path=xl/sharedStrings.xml><?xml version="1.0" encoding="utf-8"?>
<sst xmlns="http://schemas.openxmlformats.org/spreadsheetml/2006/main" count="1357" uniqueCount="217">
  <si>
    <t>AMT AVAILABLE FOR DISTR. W/in REGION</t>
  </si>
  <si>
    <t># of Eligible Applicants</t>
  </si>
  <si>
    <t>ALASKA</t>
  </si>
  <si>
    <t>EASTERN OKLAHOMA</t>
  </si>
  <si>
    <t xml:space="preserve">EASTERN </t>
  </si>
  <si>
    <t>GREAT PLAINS</t>
  </si>
  <si>
    <t>MIDWEST</t>
  </si>
  <si>
    <t>NAVAJO</t>
  </si>
  <si>
    <t>NORTHWEST</t>
  </si>
  <si>
    <t>PACIFIC</t>
  </si>
  <si>
    <t>ROCKY MOUNTAIN</t>
  </si>
  <si>
    <t>SOUTHERN PLAINS</t>
  </si>
  <si>
    <t>SOUTHWEST</t>
  </si>
  <si>
    <t>WESTERN</t>
  </si>
  <si>
    <t>TOTAL</t>
  </si>
  <si>
    <t>TOTAL AMOUNT AVAILABLE THIS FY:</t>
  </si>
  <si>
    <t>Available from BIA HIP:</t>
  </si>
  <si>
    <t>Available from BIA OSG:</t>
  </si>
  <si>
    <t># of Eligible Cat B</t>
  </si>
  <si>
    <t># of Eligible Cat C-1</t>
  </si>
  <si>
    <t># of Eligible Cat C-2</t>
  </si>
  <si>
    <t>Total # Cat C</t>
  </si>
  <si>
    <t>Cost of Cat B Need</t>
  </si>
  <si>
    <t>Total Cost Estimate of Need</t>
  </si>
  <si>
    <t>Item</t>
  </si>
  <si>
    <t>Total Cat B &amp; C Estimate of Need</t>
  </si>
  <si>
    <t>Cost of Cat B Estimate Need</t>
  </si>
  <si>
    <t>Workload Data</t>
  </si>
  <si>
    <t>Greenbook Targets</t>
  </si>
  <si>
    <t>Percent of Eligible Households Served</t>
  </si>
  <si>
    <t>Targets</t>
  </si>
  <si>
    <t>FY2004</t>
  </si>
  <si>
    <t>FY2005</t>
  </si>
  <si>
    <t xml:space="preserve">FY 2006        </t>
  </si>
  <si>
    <t xml:space="preserve">FY 2007        </t>
  </si>
  <si>
    <t>FY 2008</t>
  </si>
  <si>
    <t>Estimate</t>
  </si>
  <si>
    <t>Actual</t>
  </si>
  <si>
    <t>Renovations</t>
  </si>
  <si>
    <t>New /Replacement</t>
  </si>
  <si>
    <t>Total Households Served</t>
  </si>
  <si>
    <t>Total</t>
  </si>
  <si>
    <t xml:space="preserve">Percentage Targets </t>
  </si>
  <si>
    <t xml:space="preserve">New Construction </t>
  </si>
  <si>
    <t xml:space="preserve">FY2004 </t>
  </si>
  <si>
    <t xml:space="preserve">FY2006 </t>
  </si>
  <si>
    <t>FY2007</t>
  </si>
  <si>
    <t>FY2008</t>
  </si>
  <si>
    <t>2004 Percent</t>
  </si>
  <si>
    <t>2005 Percent</t>
  </si>
  <si>
    <t>2006 Percent</t>
  </si>
  <si>
    <t>Region</t>
  </si>
  <si>
    <t># of Eligible Households</t>
  </si>
  <si>
    <t>Number of Eligible Households Category B Served</t>
  </si>
  <si>
    <t>Number of Eligible Households Category C Served</t>
  </si>
  <si>
    <t>Number of Eligible Applicants Cat B</t>
  </si>
  <si>
    <t>Number of Eligible Applicants Cat C</t>
  </si>
  <si>
    <t>Number of Eligible ApplicantsCat C</t>
  </si>
  <si>
    <t>Number of Eligible ApplicantsCat B</t>
  </si>
  <si>
    <t>Total Served</t>
  </si>
  <si>
    <t>93-638</t>
  </si>
  <si>
    <t>OSG</t>
  </si>
  <si>
    <t>Subtotal</t>
  </si>
  <si>
    <t>Cat B</t>
  </si>
  <si>
    <t>Cat C-1</t>
  </si>
  <si>
    <t>Cat C-2</t>
  </si>
  <si>
    <t>Available BIA HIP</t>
  </si>
  <si>
    <t>Available</t>
  </si>
  <si>
    <t>Available OSG HIP</t>
  </si>
  <si>
    <t>Obligated</t>
  </si>
  <si>
    <t>Total Amount Available</t>
  </si>
  <si>
    <t>Balance</t>
  </si>
  <si>
    <t>Housing Improvement Program</t>
  </si>
  <si>
    <t>Fiscal Year</t>
  </si>
  <si>
    <t>In Thousands of Dollars</t>
  </si>
  <si>
    <t>Annual Appropriation</t>
  </si>
  <si>
    <t>Office of Indian Services</t>
  </si>
  <si>
    <t>BIA / HIP</t>
  </si>
  <si>
    <t>HUD / NAHASDA</t>
  </si>
  <si>
    <t xml:space="preserve">housholds with annual incomes above the local median income, the remainder  of the funds must be used </t>
  </si>
  <si>
    <t>for families earning less than 80% of median local income.</t>
  </si>
  <si>
    <t>HUD /ICDGB</t>
  </si>
  <si>
    <t xml:space="preserve"> including development of affordable Housing, and home repair projects.</t>
  </si>
  <si>
    <t>HUD / 184</t>
  </si>
  <si>
    <t>Provides Guarentee authority for loans to qualified Individuals for home improvements and home purchase.</t>
  </si>
  <si>
    <t>USDA / RHS</t>
  </si>
  <si>
    <t xml:space="preserve">Provides low interest Loans and Grants to low income individuals for home repairs.  </t>
  </si>
  <si>
    <t xml:space="preserve"> </t>
  </si>
  <si>
    <t xml:space="preserve">  </t>
  </si>
  <si>
    <r>
      <t xml:space="preserve">Provides a grant to </t>
    </r>
    <r>
      <rPr>
        <b/>
        <sz val="10"/>
        <rFont val="Arial"/>
        <family val="2"/>
      </rPr>
      <t>individuals</t>
    </r>
    <r>
      <rPr>
        <sz val="10"/>
        <rFont val="Arial"/>
        <family val="2"/>
      </rPr>
      <t xml:space="preserve"> to obtain standard housing.</t>
    </r>
  </si>
  <si>
    <r>
      <t xml:space="preserve">Provides grants to </t>
    </r>
    <r>
      <rPr>
        <b/>
        <sz val="10"/>
        <rFont val="Arial"/>
        <family val="2"/>
      </rPr>
      <t>TDHE's ,</t>
    </r>
    <r>
      <rPr>
        <sz val="10"/>
        <rFont val="Arial"/>
        <family val="2"/>
      </rPr>
      <t xml:space="preserve"> to promote Housing and Community Development </t>
    </r>
  </si>
  <si>
    <r>
      <t xml:space="preserve">Provides grants to </t>
    </r>
    <r>
      <rPr>
        <b/>
        <sz val="10"/>
        <rFont val="Arial"/>
        <family val="2"/>
      </rPr>
      <t>Tribes, TDHE's</t>
    </r>
    <r>
      <rPr>
        <sz val="10"/>
        <rFont val="Arial"/>
        <family val="2"/>
      </rPr>
      <t>, and other eligible organizations, to undertake community development projects,</t>
    </r>
  </si>
  <si>
    <t>FY 2009</t>
  </si>
  <si>
    <t>FY 2010</t>
  </si>
  <si>
    <t>FY 2011</t>
  </si>
  <si>
    <t>FY 2012</t>
  </si>
  <si>
    <t>Percentage of Target</t>
  </si>
  <si>
    <t># of Eligible Households Category B Served</t>
  </si>
  <si>
    <t># of Eligible Households Category C Served</t>
  </si>
  <si>
    <t>2007 Percent</t>
  </si>
  <si>
    <t>2008 Percent</t>
  </si>
  <si>
    <t>2009 Percent</t>
  </si>
  <si>
    <t>2010 Percent</t>
  </si>
  <si>
    <t>2011 Percent</t>
  </si>
  <si>
    <t>2012 Percent</t>
  </si>
  <si>
    <t># of Eligible Applicants     Cat B</t>
  </si>
  <si>
    <t># of Eligible Applicants       Cat C</t>
  </si>
  <si>
    <t># of Eligible Applicants        Cat B</t>
  </si>
  <si>
    <t># of Eligible Applicants        Cat C</t>
  </si>
  <si>
    <t># of Eligible Applicants         Cat B</t>
  </si>
  <si>
    <t># of Eligible Applicants         Cat C</t>
  </si>
  <si>
    <t># of Eligible Applicants             Cat B</t>
  </si>
  <si>
    <t># of Eligible Applicants       Cat B</t>
  </si>
  <si>
    <t># of Eligible Applicants             Cat C</t>
  </si>
  <si>
    <t># of Eligible Applicants       Cat C-1</t>
  </si>
  <si>
    <t># of Eligible Applicants             Cat C-2</t>
  </si>
  <si>
    <t>2012 Estimated Total Need in # of applicants and Associated Cost</t>
  </si>
  <si>
    <t># of Eligible    Cat B</t>
  </si>
  <si>
    <t xml:space="preserve"> #  of Eligible    Cat C</t>
  </si>
  <si>
    <t>Cost of               Cat C Need</t>
  </si>
  <si>
    <t>Cost of              Cat B Need</t>
  </si>
  <si>
    <t>Total Estimate    of Need</t>
  </si>
  <si>
    <t>2012 AMT AVAILABLE FOR DISTR. W/in REGION</t>
  </si>
  <si>
    <t>Percentage of Funding to Need</t>
  </si>
  <si>
    <t>FY 2013</t>
  </si>
  <si>
    <t>2013 Percent</t>
  </si>
  <si>
    <t>2013 Estimated Total Need in # of applicants and Associated Cost</t>
  </si>
  <si>
    <t>2013 AMT AVAILABLE FOR DISTR. W/in REGION</t>
  </si>
  <si>
    <t>2015 AMT AVAILABLE FOR DISTR. W/in REGION</t>
  </si>
  <si>
    <t>2014 AMT AVAILABLE FOR DISTR. W/in REGION</t>
  </si>
  <si>
    <t>2014 Estimated Total Need in # of applicants and Associated Cost</t>
  </si>
  <si>
    <t>FY 2014</t>
  </si>
  <si>
    <t>FY 2015</t>
  </si>
  <si>
    <t># of Eligible Households Category C-1 Served</t>
  </si>
  <si>
    <t># of Eligible Households Category C-2 Served</t>
  </si>
  <si>
    <t>2014 Percent</t>
  </si>
  <si>
    <t>2015 Percent</t>
  </si>
  <si>
    <t>Replacement</t>
  </si>
  <si>
    <t>New Units</t>
  </si>
  <si>
    <t>2015 Estimated Total Need in # of Applicants and Associated Cost</t>
  </si>
  <si>
    <t xml:space="preserve"> #  of Eligible    Cat C-1</t>
  </si>
  <si>
    <t xml:space="preserve"> #  of Eligible    Cat C-2</t>
  </si>
  <si>
    <r>
      <t xml:space="preserve">Serves broad income range, up to </t>
    </r>
    <r>
      <rPr>
        <sz val="10"/>
        <color indexed="10"/>
        <rFont val="Arial"/>
        <family val="2"/>
      </rPr>
      <t>10% of projects are not income restricted</t>
    </r>
    <r>
      <rPr>
        <sz val="10"/>
        <rFont val="Arial"/>
        <family val="2"/>
      </rPr>
      <t xml:space="preserve">, funds can be used for </t>
    </r>
  </si>
  <si>
    <t>No regulation in NAHASDA requires that repairs provided to a housing unit bring the entire house to uniform standard condition.</t>
  </si>
  <si>
    <r>
      <t xml:space="preserve">There is no provision to </t>
    </r>
    <r>
      <rPr>
        <sz val="10"/>
        <color indexed="10"/>
        <rFont val="Arial"/>
        <family val="2"/>
      </rPr>
      <t>grant</t>
    </r>
    <r>
      <rPr>
        <sz val="10"/>
        <rFont val="Arial"/>
        <family val="2"/>
      </rPr>
      <t xml:space="preserve"> an individual new housing, all existing homeownership programs require ability for mortgage payment. </t>
    </r>
  </si>
  <si>
    <t>HUD encourages leverage and/or repayment provisions.</t>
  </si>
  <si>
    <t>Is a competitive Grant, funding is irregular and intermittent …. Funds awarded only to highest rated applicant organizations. Focus on Community development, rather than individual assistance. Funding does not support a continous housing assistance pr</t>
  </si>
  <si>
    <t>HUD encourages leverage of federal, state and local funds.</t>
  </si>
  <si>
    <t>There is no provision to grant an individual new housing.</t>
  </si>
  <si>
    <t>Serves only individuals in mid to higher income range, with acceptable credit rating.</t>
  </si>
  <si>
    <t>504 Loan / Grant serves individuals who can qualify for the loan.. 62 years and older may also qualify for the grant. Requires loan repayment</t>
  </si>
  <si>
    <t xml:space="preserve"> Maximum loan limit -$20,000        Maximum Grant limit - $7,500</t>
  </si>
  <si>
    <t xml:space="preserve"> Does not require that the entire house be made standard</t>
  </si>
  <si>
    <t>Regulation does not requires that repairs provided to a housing unit bring the entire house to uniform standard condition.</t>
  </si>
  <si>
    <t>Total Estimate of Need</t>
  </si>
  <si>
    <t>FY 2016</t>
  </si>
  <si>
    <t>Temporary</t>
  </si>
  <si>
    <t xml:space="preserve">Temporary </t>
  </si>
  <si>
    <t>Replacements</t>
  </si>
  <si>
    <t>Percentage Targets</t>
  </si>
  <si>
    <t># of Eligible Household Category B Served</t>
  </si>
  <si>
    <t># of Eligible Household Category C-1 Served</t>
  </si>
  <si>
    <t># of Eligible Household Category C-2 Served</t>
  </si>
  <si>
    <t># of Household Category A Served</t>
  </si>
  <si>
    <t># of  Household Category B Served</t>
  </si>
  <si>
    <t># of Household Category C-1 Served</t>
  </si>
  <si>
    <t># of  Household Category C-2 Served</t>
  </si>
  <si>
    <t># of  Household Category D Served</t>
  </si>
  <si>
    <t>2016 Percent</t>
  </si>
  <si>
    <t># of Eligible Applicants       Cat A</t>
  </si>
  <si>
    <t># of Eligible Applicants             Cat D</t>
  </si>
  <si>
    <t># of Eligible Cat A</t>
  </si>
  <si>
    <t xml:space="preserve"> #  of Eligible Cat C-1</t>
  </si>
  <si>
    <t xml:space="preserve"> #  of Eligible Cat C-2</t>
  </si>
  <si>
    <t>Cost of Cat C Need</t>
  </si>
  <si>
    <t>2017 Estimated Total Need in # of Applicants and Associated Cost</t>
  </si>
  <si>
    <t>2017 REGION DISTR AMT REGION</t>
  </si>
  <si>
    <t>2016 Estimated Total Need in # of Applicants and Associated Cost</t>
  </si>
  <si>
    <t>Cost of Cat A &amp; B Need</t>
  </si>
  <si>
    <t>FY 2017</t>
  </si>
  <si>
    <t xml:space="preserve">Downpayment </t>
  </si>
  <si>
    <t># of Eligible Households Category D Served</t>
  </si>
  <si>
    <t>2017 Percent</t>
  </si>
  <si>
    <t>Eligible Cat A</t>
  </si>
  <si>
    <t>Eligible Cat B</t>
  </si>
  <si>
    <t xml:space="preserve"> Eligible Cat C-1</t>
  </si>
  <si>
    <t xml:space="preserve"> Eligible Cat C-2</t>
  </si>
  <si>
    <t>Eligible Applicants</t>
  </si>
  <si>
    <t>2018 Estimated Total Need in # of Applicants and Associated Cost</t>
  </si>
  <si>
    <t>2018 REGION DISTR AMT TO REGION</t>
  </si>
  <si>
    <t>FY 2018</t>
  </si>
  <si>
    <t>2018 Percent</t>
  </si>
  <si>
    <t>2019 REGION DISTR AMT TO REGION</t>
  </si>
  <si>
    <t>2019 Estimated Total Need in # of Applicants and Associated Cost</t>
  </si>
  <si>
    <t>FY 2019</t>
  </si>
  <si>
    <t>2019 Percent</t>
  </si>
  <si>
    <t>2020 Estimated Total Need in # of Applicants and Associated Cost</t>
  </si>
  <si>
    <t>2020 REGION DISTR AMT TO REGION</t>
  </si>
  <si>
    <t>FY 2020</t>
  </si>
  <si>
    <t>FY2020</t>
  </si>
  <si>
    <t>2020 Percent</t>
  </si>
  <si>
    <t>FY2021</t>
  </si>
  <si>
    <t>2021 Percent</t>
  </si>
  <si>
    <t>2021 REGION DISTR AMT TO REGION</t>
  </si>
  <si>
    <t>2021 Estimated Total Need in # of Applicants and Associated Cost</t>
  </si>
  <si>
    <t>FY 2021</t>
  </si>
  <si>
    <t>FY 2022</t>
  </si>
  <si>
    <t>FY2022</t>
  </si>
  <si>
    <t>2022 Percent</t>
  </si>
  <si>
    <r>
      <t xml:space="preserve">Serves the lowest income population strata, only applicants at or </t>
    </r>
    <r>
      <rPr>
        <sz val="10"/>
        <color indexed="10"/>
        <rFont val="Arial"/>
        <family val="2"/>
      </rPr>
      <t>below 150% poverty level</t>
    </r>
    <r>
      <rPr>
        <sz val="10"/>
        <rFont val="Arial"/>
        <family val="2"/>
      </rPr>
      <t>. Very narrowly focused</t>
    </r>
  </si>
  <si>
    <t xml:space="preserve"> Serves very low income individuals who can qualify and can obtain leverage financing with downpayment assistance from HIP</t>
  </si>
  <si>
    <t xml:space="preserve"> standard condition. </t>
  </si>
  <si>
    <r>
      <t xml:space="preserve">HIP provides a grant to </t>
    </r>
    <r>
      <rPr>
        <b/>
        <sz val="10"/>
        <rFont val="Arial"/>
        <family val="2"/>
      </rPr>
      <t>individuals/families</t>
    </r>
    <r>
      <rPr>
        <sz val="10"/>
        <rFont val="Arial"/>
        <family val="2"/>
      </rPr>
      <t xml:space="preserve"> which provides housing to recipients through financing the repair of an diapidated home to </t>
    </r>
  </si>
  <si>
    <t>HIP provides a grant to individuals which provides Standard housing to recipients, through</t>
  </si>
  <si>
    <t>2022 REGION DISTR AMT TO REGION</t>
  </si>
  <si>
    <t>2022 Estimated Total Need in # of Applicants and Associated Cost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</si>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</sst>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.0%"/>
    <numFmt numFmtId="166" formatCode="_([$€-2]* #,##0.00_);_([$€-2]* \(#,##0.00\);_([$€-2]* &quot;-&quot;??_)"/>
    <numFmt numFmtId="167" formatCode="&quot;$&quot;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omic Sans MS"/>
      <family val="4"/>
    </font>
    <font>
      <sz val="10"/>
      <name val="Comic Sans MS"/>
      <family val="4"/>
    </font>
    <font>
      <sz val="12"/>
      <color indexed="8"/>
      <name val="Bradley Hand ITC"/>
      <family val="4"/>
    </font>
    <font>
      <sz val="12"/>
      <color indexed="8"/>
      <name val="Arial"/>
      <family val="2"/>
    </font>
    <font>
      <sz val="12"/>
      <name val="Bradley Hand ITC"/>
      <family val="4"/>
    </font>
    <font>
      <sz val="12"/>
      <name val="Arial"/>
      <family val="2"/>
    </font>
    <font>
      <b/>
      <sz val="12"/>
      <name val="Bradley Hand ITC"/>
      <family val="4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8"/>
      <name val="Comic Sans MS"/>
      <family val="4"/>
    </font>
    <font>
      <sz val="10"/>
      <color rgb="FF000000"/>
      <name val="Arial"/>
      <family val="2"/>
    </font>
    <font>
      <sz val="8"/>
      <name val="Courier"/>
      <family val="3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5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1" fillId="0" borderId="0"/>
    <xf numFmtId="0" fontId="31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28">
    <xf numFmtId="0" fontId="0" fillId="0" borderId="0" xfId="0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3" fontId="7" fillId="2" borderId="2" xfId="0" applyNumberFormat="1" applyFont="1" applyFill="1" applyBorder="1"/>
    <xf numFmtId="0" fontId="8" fillId="0" borderId="2" xfId="0" applyFont="1" applyBorder="1"/>
    <xf numFmtId="3" fontId="9" fillId="3" borderId="2" xfId="0" applyNumberFormat="1" applyFont="1" applyFill="1" applyBorder="1"/>
    <xf numFmtId="0" fontId="10" fillId="3" borderId="0" xfId="0" applyFont="1" applyFill="1" applyAlignment="1">
      <alignment wrapText="1"/>
    </xf>
    <xf numFmtId="3" fontId="11" fillId="4" borderId="3" xfId="0" applyNumberFormat="1" applyFont="1" applyFill="1" applyBorder="1"/>
    <xf numFmtId="3" fontId="0" fillId="0" borderId="0" xfId="0" applyNumberFormat="1"/>
    <xf numFmtId="0" fontId="8" fillId="0" borderId="0" xfId="0" applyFont="1" applyFill="1" applyBorder="1"/>
    <xf numFmtId="9" fontId="0" fillId="0" borderId="0" xfId="0" applyNumberFormat="1"/>
    <xf numFmtId="164" fontId="0" fillId="0" borderId="0" xfId="0" applyNumberFormat="1"/>
    <xf numFmtId="3" fontId="12" fillId="0" borderId="0" xfId="0" applyNumberFormat="1" applyFont="1"/>
    <xf numFmtId="3" fontId="13" fillId="0" borderId="0" xfId="0" applyNumberFormat="1" applyFont="1"/>
    <xf numFmtId="0" fontId="8" fillId="0" borderId="0" xfId="0" applyFont="1" applyFill="1"/>
    <xf numFmtId="3" fontId="9" fillId="0" borderId="0" xfId="0" applyNumberFormat="1" applyFont="1"/>
    <xf numFmtId="0" fontId="8" fillId="0" borderId="0" xfId="0" applyFont="1"/>
    <xf numFmtId="0" fontId="10" fillId="0" borderId="0" xfId="0" applyFont="1"/>
    <xf numFmtId="3" fontId="11" fillId="4" borderId="2" xfId="0" applyNumberFormat="1" applyFont="1" applyFill="1" applyBorder="1"/>
    <xf numFmtId="0" fontId="5" fillId="0" borderId="0" xfId="0" quotePrefix="1" applyFont="1" applyFill="1" applyBorder="1" applyAlignment="1">
      <alignment horizontal="center" vertical="center" wrapText="1"/>
    </xf>
    <xf numFmtId="0" fontId="0" fillId="2" borderId="2" xfId="0" applyFill="1" applyBorder="1"/>
    <xf numFmtId="3" fontId="0" fillId="2" borderId="2" xfId="0" applyNumberFormat="1" applyFill="1" applyBorder="1"/>
    <xf numFmtId="0" fontId="8" fillId="0" borderId="2" xfId="0" applyFont="1" applyFill="1" applyBorder="1"/>
    <xf numFmtId="3" fontId="9" fillId="0" borderId="2" xfId="0" applyNumberFormat="1" applyFont="1" applyBorder="1"/>
    <xf numFmtId="0" fontId="10" fillId="0" borderId="2" xfId="0" applyFont="1" applyBorder="1"/>
    <xf numFmtId="0" fontId="0" fillId="2" borderId="2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" xfId="0" applyBorder="1"/>
    <xf numFmtId="9" fontId="0" fillId="0" borderId="0" xfId="0" applyNumberFormat="1" applyAlignment="1">
      <alignment horizontal="center" wrapText="1"/>
    </xf>
    <xf numFmtId="9" fontId="0" fillId="0" borderId="0" xfId="0" quotePrefix="1" applyNumberFormat="1" applyAlignment="1">
      <alignment horizontal="center" wrapText="1"/>
    </xf>
    <xf numFmtId="37" fontId="0" fillId="2" borderId="2" xfId="0" applyNumberFormat="1" applyFill="1" applyBorder="1"/>
    <xf numFmtId="3" fontId="0" fillId="0" borderId="2" xfId="0" applyNumberFormat="1" applyBorder="1"/>
    <xf numFmtId="3" fontId="4" fillId="0" borderId="1" xfId="0" applyNumberFormat="1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Fill="1" applyBorder="1"/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2" xfId="0" applyNumberFormat="1" applyFill="1" applyBorder="1"/>
    <xf numFmtId="164" fontId="0" fillId="0" borderId="2" xfId="0" applyNumberFormat="1" applyBorder="1"/>
    <xf numFmtId="164" fontId="0" fillId="2" borderId="4" xfId="0" applyNumberFormat="1" applyFill="1" applyBorder="1"/>
    <xf numFmtId="0" fontId="5" fillId="0" borderId="0" xfId="0" quotePrefix="1" applyFont="1" applyBorder="1" applyAlignment="1">
      <alignment horizontal="center" vertical="center" wrapText="1"/>
    </xf>
    <xf numFmtId="3" fontId="5" fillId="0" borderId="0" xfId="0" quotePrefix="1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3" fontId="0" fillId="2" borderId="5" xfId="0" applyNumberFormat="1" applyFill="1" applyBorder="1" applyAlignment="1">
      <alignment horizontal="center"/>
    </xf>
    <xf numFmtId="164" fontId="3" fillId="0" borderId="2" xfId="2" applyNumberFormat="1" applyBorder="1"/>
    <xf numFmtId="3" fontId="9" fillId="0" borderId="6" xfId="0" applyNumberFormat="1" applyFont="1" applyBorder="1"/>
    <xf numFmtId="3" fontId="9" fillId="3" borderId="6" xfId="0" applyNumberFormat="1" applyFont="1" applyFill="1" applyBorder="1"/>
    <xf numFmtId="0" fontId="5" fillId="0" borderId="7" xfId="0" quotePrefix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17" fillId="0" borderId="2" xfId="0" applyFont="1" applyBorder="1" applyAlignment="1">
      <alignment horizontal="center" vertical="center"/>
    </xf>
    <xf numFmtId="0" fontId="18" fillId="6" borderId="10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1" xfId="0" applyBorder="1"/>
    <xf numFmtId="0" fontId="0" fillId="0" borderId="2" xfId="0" applyBorder="1" applyAlignment="1">
      <alignment horizontal="center"/>
    </xf>
    <xf numFmtId="0" fontId="16" fillId="6" borderId="10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6" fillId="5" borderId="10" xfId="0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16" fillId="5" borderId="10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3" fontId="16" fillId="2" borderId="5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0" fillId="2" borderId="1" xfId="0" applyFill="1" applyBorder="1"/>
    <xf numFmtId="0" fontId="16" fillId="7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/>
    </xf>
    <xf numFmtId="165" fontId="16" fillId="6" borderId="10" xfId="0" applyNumberFormat="1" applyFont="1" applyFill="1" applyBorder="1" applyAlignment="1">
      <alignment horizontal="center"/>
    </xf>
    <xf numFmtId="165" fontId="16" fillId="5" borderId="2" xfId="0" applyNumberFormat="1" applyFont="1" applyFill="1" applyBorder="1" applyAlignment="1">
      <alignment horizontal="center"/>
    </xf>
    <xf numFmtId="3" fontId="0" fillId="0" borderId="9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16" fillId="5" borderId="1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165" fontId="0" fillId="0" borderId="14" xfId="0" applyNumberFormat="1" applyBorder="1" applyAlignment="1">
      <alignment horizontal="center"/>
    </xf>
    <xf numFmtId="165" fontId="16" fillId="6" borderId="15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3" xfId="0" applyNumberFormat="1" applyBorder="1" applyAlignment="1">
      <alignment horizontal="center" vertical="center"/>
    </xf>
    <xf numFmtId="0" fontId="0" fillId="2" borderId="0" xfId="0" applyFill="1" applyBorder="1"/>
    <xf numFmtId="165" fontId="0" fillId="2" borderId="0" xfId="0" applyNumberForma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16" xfId="0" applyFont="1" applyFill="1" applyBorder="1"/>
    <xf numFmtId="0" fontId="19" fillId="3" borderId="2" xfId="0" applyFont="1" applyFill="1" applyBorder="1"/>
    <xf numFmtId="0" fontId="0" fillId="3" borderId="2" xfId="0" applyFill="1" applyBorder="1"/>
    <xf numFmtId="3" fontId="0" fillId="0" borderId="2" xfId="0" applyNumberFormat="1" applyBorder="1" applyAlignment="1">
      <alignment horizontal="right"/>
    </xf>
    <xf numFmtId="0" fontId="0" fillId="0" borderId="16" xfId="0" applyBorder="1"/>
    <xf numFmtId="3" fontId="0" fillId="3" borderId="2" xfId="0" applyNumberFormat="1" applyFill="1" applyBorder="1"/>
    <xf numFmtId="0" fontId="8" fillId="0" borderId="16" xfId="0" applyFont="1" applyBorder="1"/>
    <xf numFmtId="0" fontId="10" fillId="0" borderId="16" xfId="0" applyFont="1" applyBorder="1"/>
    <xf numFmtId="0" fontId="16" fillId="3" borderId="2" xfId="0" applyFont="1" applyFill="1" applyBorder="1" applyAlignment="1">
      <alignment horizontal="right"/>
    </xf>
    <xf numFmtId="0" fontId="16" fillId="3" borderId="2" xfId="0" applyFont="1" applyFill="1" applyBorder="1"/>
    <xf numFmtId="0" fontId="16" fillId="0" borderId="2" xfId="0" applyFont="1" applyBorder="1"/>
    <xf numFmtId="3" fontId="16" fillId="3" borderId="2" xfId="0" applyNumberFormat="1" applyFont="1" applyFill="1" applyBorder="1"/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3" fontId="20" fillId="0" borderId="2" xfId="0" applyNumberFormat="1" applyFont="1" applyFill="1" applyBorder="1" applyAlignment="1">
      <alignment horizontal="center"/>
    </xf>
    <xf numFmtId="0" fontId="20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" xfId="0" applyNumberFormat="1" applyFont="1" applyBorder="1" applyAlignment="1">
      <alignment horizontal="center"/>
    </xf>
    <xf numFmtId="3" fontId="20" fillId="2" borderId="17" xfId="0" applyNumberFormat="1" applyFont="1" applyFill="1" applyBorder="1"/>
    <xf numFmtId="3" fontId="20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22" fillId="2" borderId="17" xfId="0" applyNumberFormat="1" applyFont="1" applyFill="1" applyBorder="1"/>
    <xf numFmtId="0" fontId="0" fillId="0" borderId="0" xfId="0" applyFill="1" applyBorder="1" applyAlignment="1">
      <alignment horizontal="center"/>
    </xf>
    <xf numFmtId="0" fontId="24" fillId="8" borderId="2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3" fontId="12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quotePrefix="1" applyAlignment="1">
      <alignment horizontal="left" wrapText="1"/>
    </xf>
    <xf numFmtId="3" fontId="0" fillId="0" borderId="6" xfId="0" applyNumberFormat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165" fontId="0" fillId="9" borderId="2" xfId="0" applyNumberForma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65" fontId="16" fillId="5" borderId="15" xfId="0" applyNumberFormat="1" applyFont="1" applyFill="1" applyBorder="1" applyAlignment="1">
      <alignment horizontal="center" vertical="center" wrapText="1"/>
    </xf>
    <xf numFmtId="3" fontId="0" fillId="0" borderId="34" xfId="0" applyNumberForma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21" fillId="3" borderId="9" xfId="0" applyFont="1" applyFill="1" applyBorder="1"/>
    <xf numFmtId="0" fontId="0" fillId="0" borderId="10" xfId="0" applyBorder="1"/>
    <xf numFmtId="0" fontId="0" fillId="3" borderId="9" xfId="0" applyFill="1" applyBorder="1"/>
    <xf numFmtId="3" fontId="0" fillId="0" borderId="10" xfId="0" applyNumberFormat="1" applyBorder="1" applyAlignment="1">
      <alignment horizontal="right"/>
    </xf>
    <xf numFmtId="3" fontId="0" fillId="0" borderId="10" xfId="0" applyNumberFormat="1" applyBorder="1"/>
    <xf numFmtId="3" fontId="0" fillId="3" borderId="9" xfId="0" applyNumberFormat="1" applyFill="1" applyBorder="1"/>
    <xf numFmtId="0" fontId="28" fillId="3" borderId="9" xfId="0" applyFont="1" applyFill="1" applyBorder="1"/>
    <xf numFmtId="3" fontId="0" fillId="10" borderId="2" xfId="0" applyNumberFormat="1" applyFill="1" applyBorder="1"/>
    <xf numFmtId="3" fontId="0" fillId="10" borderId="10" xfId="0" applyNumberFormat="1" applyFill="1" applyBorder="1"/>
    <xf numFmtId="3" fontId="0" fillId="10" borderId="9" xfId="0" applyNumberFormat="1" applyFill="1" applyBorder="1"/>
    <xf numFmtId="3" fontId="0" fillId="10" borderId="16" xfId="0" applyNumberFormat="1" applyFill="1" applyBorder="1"/>
    <xf numFmtId="0" fontId="16" fillId="2" borderId="2" xfId="0" applyFont="1" applyFill="1" applyBorder="1" applyAlignment="1">
      <alignment horizontal="right"/>
    </xf>
    <xf numFmtId="0" fontId="16" fillId="2" borderId="10" xfId="0" applyFont="1" applyFill="1" applyBorder="1"/>
    <xf numFmtId="0" fontId="16" fillId="2" borderId="9" xfId="0" applyFont="1" applyFill="1" applyBorder="1"/>
    <xf numFmtId="3" fontId="16" fillId="2" borderId="10" xfId="0" applyNumberFormat="1" applyFont="1" applyFill="1" applyBorder="1"/>
    <xf numFmtId="3" fontId="16" fillId="2" borderId="9" xfId="0" applyNumberFormat="1" applyFont="1" applyFill="1" applyBorder="1"/>
    <xf numFmtId="3" fontId="16" fillId="2" borderId="2" xfId="0" applyNumberFormat="1" applyFont="1" applyFill="1" applyBorder="1"/>
    <xf numFmtId="3" fontId="16" fillId="2" borderId="16" xfId="0" applyNumberFormat="1" applyFont="1" applyFill="1" applyBorder="1"/>
    <xf numFmtId="3" fontId="16" fillId="2" borderId="6" xfId="0" applyNumberFormat="1" applyFont="1" applyFill="1" applyBorder="1"/>
    <xf numFmtId="0" fontId="0" fillId="0" borderId="5" xfId="0" applyBorder="1"/>
    <xf numFmtId="0" fontId="16" fillId="2" borderId="5" xfId="0" applyFont="1" applyFill="1" applyBorder="1" applyAlignment="1">
      <alignment horizontal="right"/>
    </xf>
    <xf numFmtId="0" fontId="16" fillId="2" borderId="5" xfId="0" applyFont="1" applyFill="1" applyBorder="1"/>
    <xf numFmtId="3" fontId="16" fillId="2" borderId="5" xfId="0" applyNumberFormat="1" applyFont="1" applyFill="1" applyBorder="1"/>
    <xf numFmtId="3" fontId="16" fillId="2" borderId="0" xfId="0" applyNumberFormat="1" applyFont="1" applyFill="1" applyBorder="1"/>
    <xf numFmtId="0" fontId="0" fillId="0" borderId="0" xfId="0" applyBorder="1"/>
    <xf numFmtId="0" fontId="27" fillId="0" borderId="2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40" xfId="0" applyBorder="1"/>
    <xf numFmtId="0" fontId="0" fillId="0" borderId="5" xfId="0" applyFill="1" applyBorder="1"/>
    <xf numFmtId="0" fontId="24" fillId="8" borderId="2" xfId="0" applyFont="1" applyFill="1" applyBorder="1" applyAlignment="1">
      <alignment vertical="center"/>
    </xf>
    <xf numFmtId="3" fontId="0" fillId="0" borderId="16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4" fillId="5" borderId="0" xfId="3" applyFont="1" applyFill="1"/>
    <xf numFmtId="0" fontId="5" fillId="5" borderId="0" xfId="3" applyFont="1" applyFill="1" applyBorder="1" applyAlignment="1">
      <alignment horizontal="center" vertical="center" wrapText="1"/>
    </xf>
    <xf numFmtId="0" fontId="5" fillId="5" borderId="0" xfId="3" quotePrefix="1" applyFont="1" applyFill="1" applyBorder="1" applyAlignment="1">
      <alignment horizontal="center" vertical="center" wrapText="1"/>
    </xf>
    <xf numFmtId="0" fontId="14" fillId="5" borderId="0" xfId="3" quotePrefix="1" applyFont="1" applyFill="1" applyAlignment="1">
      <alignment horizontal="center" vertical="center" wrapText="1"/>
    </xf>
    <xf numFmtId="0" fontId="3" fillId="0" borderId="0" xfId="3"/>
    <xf numFmtId="0" fontId="6" fillId="2" borderId="2" xfId="3" applyFont="1" applyFill="1" applyBorder="1"/>
    <xf numFmtId="9" fontId="3" fillId="0" borderId="0" xfId="3" applyNumberFormat="1"/>
    <xf numFmtId="0" fontId="8" fillId="0" borderId="2" xfId="3" applyFont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2" xfId="0" quotePrefix="1" applyFont="1" applyFill="1" applyBorder="1" applyAlignment="1">
      <alignment horizontal="center" vertical="center" wrapText="1"/>
    </xf>
    <xf numFmtId="0" fontId="14" fillId="5" borderId="2" xfId="0" quotePrefix="1" applyFont="1" applyFill="1" applyBorder="1" applyAlignment="1">
      <alignment horizontal="center" vertical="center" wrapText="1"/>
    </xf>
    <xf numFmtId="0" fontId="16" fillId="5" borderId="2" xfId="0" applyFont="1" applyFill="1" applyBorder="1"/>
    <xf numFmtId="0" fontId="0" fillId="9" borderId="0" xfId="0" applyFill="1"/>
    <xf numFmtId="0" fontId="29" fillId="0" borderId="1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wrapText="1"/>
    </xf>
    <xf numFmtId="0" fontId="0" fillId="0" borderId="2" xfId="0" applyNumberFormat="1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51" xfId="3" applyFont="1" applyBorder="1" applyAlignment="1">
      <alignment vertical="center"/>
    </xf>
    <xf numFmtId="0" fontId="3" fillId="0" borderId="43" xfId="3" applyBorder="1" applyAlignment="1">
      <alignment horizontal="center" vertical="center" wrapText="1"/>
    </xf>
    <xf numFmtId="0" fontId="3" fillId="0" borderId="44" xfId="3" applyBorder="1" applyAlignment="1">
      <alignment horizontal="center" vertical="center" wrapText="1"/>
    </xf>
    <xf numFmtId="0" fontId="3" fillId="0" borderId="0" xfId="3" applyAlignment="1">
      <alignment vertical="center"/>
    </xf>
    <xf numFmtId="0" fontId="3" fillId="0" borderId="9" xfId="3" applyBorder="1"/>
    <xf numFmtId="3" fontId="15" fillId="0" borderId="6" xfId="3" applyNumberFormat="1" applyFont="1" applyBorder="1" applyAlignment="1">
      <alignment horizontal="center"/>
    </xf>
    <xf numFmtId="3" fontId="3" fillId="0" borderId="6" xfId="3" applyNumberFormat="1" applyBorder="1" applyAlignment="1">
      <alignment horizontal="center"/>
    </xf>
    <xf numFmtId="1" fontId="3" fillId="0" borderId="2" xfId="3" applyNumberFormat="1" applyBorder="1" applyAlignment="1">
      <alignment horizontal="center"/>
    </xf>
    <xf numFmtId="3" fontId="16" fillId="5" borderId="10" xfId="3" applyNumberFormat="1" applyFont="1" applyFill="1" applyBorder="1" applyAlignment="1">
      <alignment horizontal="center" vertical="center" wrapText="1"/>
    </xf>
    <xf numFmtId="3" fontId="15" fillId="0" borderId="9" xfId="3" applyNumberFormat="1" applyFont="1" applyBorder="1" applyAlignment="1">
      <alignment horizontal="center"/>
    </xf>
    <xf numFmtId="0" fontId="3" fillId="0" borderId="9" xfId="3" applyFont="1" applyBorder="1"/>
    <xf numFmtId="0" fontId="15" fillId="0" borderId="6" xfId="3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6" fillId="2" borderId="30" xfId="3" applyFont="1" applyFill="1" applyBorder="1" applyAlignment="1">
      <alignment horizontal="center"/>
    </xf>
    <xf numFmtId="0" fontId="3" fillId="2" borderId="1" xfId="3" applyFill="1" applyBorder="1" applyAlignment="1">
      <alignment horizontal="center" vertical="center"/>
    </xf>
    <xf numFmtId="0" fontId="16" fillId="2" borderId="22" xfId="3" applyFont="1" applyFill="1" applyBorder="1" applyAlignment="1">
      <alignment horizontal="center" vertical="center" wrapText="1"/>
    </xf>
    <xf numFmtId="0" fontId="16" fillId="2" borderId="48" xfId="3" applyFont="1" applyFill="1" applyBorder="1" applyAlignment="1">
      <alignment horizontal="center" vertical="center" wrapText="1"/>
    </xf>
    <xf numFmtId="0" fontId="15" fillId="0" borderId="6" xfId="3" applyFont="1" applyBorder="1"/>
    <xf numFmtId="165" fontId="3" fillId="0" borderId="2" xfId="3" applyNumberFormat="1" applyBorder="1" applyAlignment="1">
      <alignment horizontal="center" vertical="center"/>
    </xf>
    <xf numFmtId="165" fontId="16" fillId="5" borderId="10" xfId="3" applyNumberFormat="1" applyFont="1" applyFill="1" applyBorder="1" applyAlignment="1">
      <alignment horizontal="center" vertical="center" wrapText="1"/>
    </xf>
    <xf numFmtId="3" fontId="3" fillId="0" borderId="9" xfId="3" applyNumberFormat="1" applyFont="1" applyBorder="1"/>
    <xf numFmtId="3" fontId="3" fillId="0" borderId="6" xfId="3" applyNumberFormat="1" applyBorder="1" applyAlignment="1">
      <alignment horizontal="center" vertical="center"/>
    </xf>
    <xf numFmtId="0" fontId="3" fillId="0" borderId="35" xfId="3" applyFont="1" applyBorder="1"/>
    <xf numFmtId="165" fontId="3" fillId="0" borderId="2" xfId="3" applyNumberFormat="1" applyBorder="1" applyAlignment="1">
      <alignment horizontal="center"/>
    </xf>
    <xf numFmtId="0" fontId="15" fillId="0" borderId="9" xfId="3" applyFont="1" applyBorder="1"/>
    <xf numFmtId="0" fontId="15" fillId="0" borderId="32" xfId="3" applyFont="1" applyBorder="1"/>
    <xf numFmtId="0" fontId="15" fillId="0" borderId="35" xfId="3" applyFont="1" applyBorder="1"/>
    <xf numFmtId="3" fontId="3" fillId="0" borderId="32" xfId="3" applyNumberFormat="1" applyBorder="1" applyAlignment="1">
      <alignment horizontal="center" vertical="center"/>
    </xf>
    <xf numFmtId="0" fontId="3" fillId="0" borderId="13" xfId="3" applyBorder="1"/>
    <xf numFmtId="0" fontId="15" fillId="0" borderId="34" xfId="3" applyFont="1" applyBorder="1"/>
    <xf numFmtId="165" fontId="3" fillId="0" borderId="14" xfId="3" applyNumberFormat="1" applyBorder="1" applyAlignment="1">
      <alignment horizontal="center"/>
    </xf>
    <xf numFmtId="165" fontId="16" fillId="5" borderId="15" xfId="3" applyNumberFormat="1" applyFont="1" applyFill="1" applyBorder="1" applyAlignment="1">
      <alignment horizontal="center" vertical="center" wrapText="1"/>
    </xf>
    <xf numFmtId="0" fontId="15" fillId="0" borderId="13" xfId="3" applyFont="1" applyBorder="1"/>
    <xf numFmtId="3" fontId="3" fillId="0" borderId="34" xfId="3" applyNumberFormat="1" applyBorder="1" applyAlignment="1">
      <alignment horizontal="center" vertical="center"/>
    </xf>
    <xf numFmtId="0" fontId="3" fillId="2" borderId="0" xfId="3" applyFill="1" applyBorder="1"/>
    <xf numFmtId="0" fontId="3" fillId="0" borderId="49" xfId="3" applyBorder="1"/>
    <xf numFmtId="0" fontId="3" fillId="0" borderId="26" xfId="3" applyBorder="1"/>
    <xf numFmtId="0" fontId="16" fillId="0" borderId="3" xfId="3" applyFont="1" applyBorder="1" applyAlignment="1">
      <alignment horizontal="center" vertical="center" wrapText="1"/>
    </xf>
    <xf numFmtId="0" fontId="29" fillId="0" borderId="30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20" xfId="3" applyFont="1" applyBorder="1" applyAlignment="1">
      <alignment horizontal="center" vertical="center" wrapText="1"/>
    </xf>
    <xf numFmtId="0" fontId="29" fillId="0" borderId="19" xfId="3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5" fillId="0" borderId="22" xfId="3" applyFont="1" applyBorder="1" applyAlignment="1">
      <alignment horizontal="center" vertical="center" wrapText="1"/>
    </xf>
    <xf numFmtId="0" fontId="8" fillId="0" borderId="2" xfId="3" applyFont="1" applyFill="1" applyBorder="1"/>
    <xf numFmtId="0" fontId="3" fillId="0" borderId="2" xfId="3" applyBorder="1"/>
    <xf numFmtId="0" fontId="3" fillId="0" borderId="48" xfId="3" applyBorder="1"/>
    <xf numFmtId="0" fontId="10" fillId="0" borderId="2" xfId="3" applyFont="1" applyBorder="1"/>
    <xf numFmtId="3" fontId="3" fillId="10" borderId="2" xfId="3" applyNumberFormat="1" applyFill="1" applyBorder="1"/>
    <xf numFmtId="3" fontId="16" fillId="2" borderId="6" xfId="3" applyNumberFormat="1" applyFont="1" applyFill="1" applyBorder="1"/>
    <xf numFmtId="3" fontId="16" fillId="2" borderId="2" xfId="3" applyNumberFormat="1" applyFont="1" applyFill="1" applyBorder="1"/>
    <xf numFmtId="3" fontId="16" fillId="2" borderId="10" xfId="3" applyNumberFormat="1" applyFont="1" applyFill="1" applyBorder="1"/>
    <xf numFmtId="3" fontId="16" fillId="2" borderId="9" xfId="3" applyNumberFormat="1" applyFont="1" applyFill="1" applyBorder="1"/>
    <xf numFmtId="3" fontId="16" fillId="2" borderId="48" xfId="3" applyNumberFormat="1" applyFont="1" applyFill="1" applyBorder="1"/>
    <xf numFmtId="0" fontId="3" fillId="0" borderId="0" xfId="3" applyBorder="1"/>
    <xf numFmtId="0" fontId="3" fillId="0" borderId="50" xfId="3" applyBorder="1"/>
    <xf numFmtId="0" fontId="16" fillId="0" borderId="2" xfId="3" applyFont="1" applyBorder="1" applyAlignment="1">
      <alignment horizontal="center" vertical="center" wrapText="1"/>
    </xf>
    <xf numFmtId="0" fontId="15" fillId="0" borderId="50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3" fontId="3" fillId="0" borderId="6" xfId="3" applyNumberFormat="1" applyBorder="1"/>
    <xf numFmtId="3" fontId="3" fillId="0" borderId="2" xfId="3" applyNumberFormat="1" applyBorder="1"/>
    <xf numFmtId="3" fontId="3" fillId="0" borderId="9" xfId="3" applyNumberFormat="1" applyBorder="1"/>
    <xf numFmtId="3" fontId="3" fillId="0" borderId="10" xfId="3" applyNumberFormat="1" applyBorder="1"/>
    <xf numFmtId="1" fontId="3" fillId="0" borderId="2" xfId="3" applyNumberFormat="1" applyFont="1" applyBorder="1" applyAlignment="1">
      <alignment horizontal="center"/>
    </xf>
    <xf numFmtId="3" fontId="3" fillId="0" borderId="2" xfId="3" applyNumberFormat="1" applyBorder="1" applyAlignment="1">
      <alignment horizontal="center" vertical="center"/>
    </xf>
    <xf numFmtId="3" fontId="3" fillId="0" borderId="30" xfId="3" applyNumberFormat="1" applyBorder="1" applyAlignment="1">
      <alignment horizontal="center"/>
    </xf>
    <xf numFmtId="3" fontId="3" fillId="0" borderId="6" xfId="3" applyNumberFormat="1" applyFont="1" applyBorder="1" applyAlignment="1">
      <alignment horizontal="center"/>
    </xf>
    <xf numFmtId="3" fontId="3" fillId="10" borderId="6" xfId="3" applyNumberFormat="1" applyFill="1" applyBorder="1"/>
    <xf numFmtId="3" fontId="3" fillId="10" borderId="9" xfId="3" applyNumberFormat="1" applyFill="1" applyBorder="1"/>
    <xf numFmtId="3" fontId="3" fillId="10" borderId="48" xfId="3" applyNumberFormat="1" applyFill="1" applyBorder="1"/>
    <xf numFmtId="164" fontId="0" fillId="2" borderId="2" xfId="0" applyNumberForma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quotePrefix="1" applyFont="1" applyAlignment="1">
      <alignment horizontal="left" wrapText="1"/>
    </xf>
    <xf numFmtId="0" fontId="3" fillId="9" borderId="0" xfId="3" applyFill="1"/>
    <xf numFmtId="0" fontId="16" fillId="5" borderId="2" xfId="3" applyFont="1" applyFill="1" applyBorder="1"/>
    <xf numFmtId="0" fontId="3" fillId="5" borderId="2" xfId="3" applyFont="1" applyFill="1" applyBorder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5" fillId="5" borderId="2" xfId="3" quotePrefix="1" applyFont="1" applyFill="1" applyBorder="1" applyAlignment="1">
      <alignment horizontal="center" vertical="center" wrapText="1"/>
    </xf>
    <xf numFmtId="0" fontId="14" fillId="5" borderId="2" xfId="3" quotePrefix="1" applyFont="1" applyFill="1" applyBorder="1" applyAlignment="1">
      <alignment horizontal="center" vertical="center" wrapText="1"/>
    </xf>
    <xf numFmtId="0" fontId="3" fillId="9" borderId="2" xfId="3" applyFont="1" applyFill="1" applyBorder="1" applyAlignment="1">
      <alignment horizontal="center" wrapText="1"/>
    </xf>
    <xf numFmtId="0" fontId="3" fillId="9" borderId="2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/>
    </xf>
    <xf numFmtId="3" fontId="3" fillId="2" borderId="2" xfId="3" applyNumberFormat="1" applyFill="1" applyBorder="1" applyAlignment="1">
      <alignment horizontal="center"/>
    </xf>
    <xf numFmtId="3" fontId="3" fillId="0" borderId="16" xfId="3" applyNumberFormat="1" applyBorder="1"/>
    <xf numFmtId="164" fontId="3" fillId="2" borderId="2" xfId="3" applyNumberFormat="1" applyFill="1" applyBorder="1" applyAlignment="1">
      <alignment horizontal="right"/>
    </xf>
    <xf numFmtId="164" fontId="3" fillId="0" borderId="2" xfId="3" applyNumberFormat="1" applyBorder="1"/>
    <xf numFmtId="0" fontId="3" fillId="0" borderId="2" xfId="3" applyNumberFormat="1" applyBorder="1" applyAlignment="1">
      <alignment horizontal="center"/>
    </xf>
    <xf numFmtId="164" fontId="3" fillId="0" borderId="2" xfId="3" applyNumberFormat="1" applyBorder="1" applyAlignment="1">
      <alignment horizontal="right"/>
    </xf>
    <xf numFmtId="3" fontId="3" fillId="10" borderId="16" xfId="3" applyNumberFormat="1" applyFill="1" applyBorder="1" applyAlignment="1">
      <alignment horizontal="center"/>
    </xf>
    <xf numFmtId="3" fontId="3" fillId="10" borderId="16" xfId="3" applyNumberFormat="1" applyFill="1" applyBorder="1"/>
    <xf numFmtId="0" fontId="3" fillId="0" borderId="0" xfId="3" applyFont="1" applyAlignment="1">
      <alignment horizontal="center"/>
    </xf>
    <xf numFmtId="164" fontId="3" fillId="0" borderId="0" xfId="3" applyNumberFormat="1"/>
    <xf numFmtId="0" fontId="3" fillId="0" borderId="33" xfId="3" applyBorder="1" applyAlignment="1">
      <alignment horizontal="center" wrapText="1"/>
    </xf>
    <xf numFmtId="0" fontId="3" fillId="0" borderId="20" xfId="3" applyBorder="1" applyAlignment="1">
      <alignment horizontal="center" vertical="center" wrapText="1"/>
    </xf>
    <xf numFmtId="0" fontId="3" fillId="0" borderId="29" xfId="3" applyBorder="1" applyAlignment="1">
      <alignment vertical="center" wrapText="1"/>
    </xf>
    <xf numFmtId="0" fontId="3" fillId="0" borderId="30" xfId="3" applyBorder="1" applyAlignment="1">
      <alignment vertical="center" wrapText="1"/>
    </xf>
    <xf numFmtId="0" fontId="3" fillId="0" borderId="30" xfId="3" applyFont="1" applyBorder="1" applyAlignment="1">
      <alignment horizontal="left" vertical="center" wrapText="1"/>
    </xf>
    <xf numFmtId="0" fontId="3" fillId="0" borderId="1" xfId="3" applyBorder="1" applyAlignment="1">
      <alignment horizontal="center" wrapText="1"/>
    </xf>
    <xf numFmtId="0" fontId="16" fillId="2" borderId="1" xfId="3" applyFont="1" applyFill="1" applyBorder="1" applyAlignment="1">
      <alignment horizontal="center"/>
    </xf>
    <xf numFmtId="0" fontId="3" fillId="2" borderId="11" xfId="3" applyFill="1" applyBorder="1" applyAlignment="1">
      <alignment horizontal="center" vertical="center"/>
    </xf>
    <xf numFmtId="165" fontId="3" fillId="9" borderId="2" xfId="3" applyNumberFormat="1" applyFill="1" applyBorder="1" applyAlignment="1">
      <alignment horizontal="center" vertical="center"/>
    </xf>
    <xf numFmtId="165" fontId="3" fillId="9" borderId="2" xfId="3" applyNumberFormat="1" applyFill="1" applyBorder="1" applyAlignment="1">
      <alignment horizontal="center"/>
    </xf>
    <xf numFmtId="165" fontId="3" fillId="9" borderId="14" xfId="3" applyNumberFormat="1" applyFill="1" applyBorder="1" applyAlignment="1">
      <alignment horizontal="center"/>
    </xf>
    <xf numFmtId="0" fontId="3" fillId="0" borderId="25" xfId="3" applyBorder="1"/>
    <xf numFmtId="0" fontId="3" fillId="0" borderId="56" xfId="3" applyBorder="1"/>
    <xf numFmtId="0" fontId="3" fillId="0" borderId="38" xfId="3" applyBorder="1"/>
    <xf numFmtId="0" fontId="3" fillId="0" borderId="22" xfId="3" applyBorder="1"/>
    <xf numFmtId="0" fontId="15" fillId="0" borderId="1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8" fillId="0" borderId="16" xfId="3" applyFont="1" applyFill="1" applyBorder="1"/>
    <xf numFmtId="0" fontId="3" fillId="0" borderId="16" xfId="3" applyBorder="1"/>
    <xf numFmtId="0" fontId="3" fillId="0" borderId="10" xfId="3" applyBorder="1"/>
    <xf numFmtId="0" fontId="8" fillId="0" borderId="16" xfId="3" applyFont="1" applyBorder="1"/>
    <xf numFmtId="3" fontId="3" fillId="10" borderId="10" xfId="3" applyNumberFormat="1" applyFill="1" applyBorder="1"/>
    <xf numFmtId="3" fontId="16" fillId="2" borderId="16" xfId="3" applyNumberFormat="1" applyFont="1" applyFill="1" applyBorder="1"/>
    <xf numFmtId="0" fontId="3" fillId="0" borderId="11" xfId="3" applyBorder="1"/>
    <xf numFmtId="0" fontId="10" fillId="0" borderId="16" xfId="3" applyFont="1" applyBorder="1"/>
    <xf numFmtId="3" fontId="3" fillId="0" borderId="0" xfId="3" applyNumberFormat="1"/>
    <xf numFmtId="0" fontId="17" fillId="0" borderId="46" xfId="3" applyFont="1" applyBorder="1" applyAlignment="1">
      <alignment horizontal="center" vertical="center" wrapText="1"/>
    </xf>
    <xf numFmtId="0" fontId="3" fillId="0" borderId="33" xfId="3" applyBorder="1" applyAlignment="1">
      <alignment horizontal="center" wrapText="1"/>
    </xf>
    <xf numFmtId="0" fontId="3" fillId="0" borderId="53" xfId="3" applyBorder="1" applyAlignment="1">
      <alignment horizontal="center" vertical="center" wrapText="1"/>
    </xf>
    <xf numFmtId="0" fontId="32" fillId="0" borderId="0" xfId="3" applyFont="1"/>
    <xf numFmtId="3" fontId="32" fillId="0" borderId="0" xfId="3" applyNumberFormat="1" applyFont="1"/>
    <xf numFmtId="167" fontId="32" fillId="0" borderId="0" xfId="3" applyNumberFormat="1" applyFont="1"/>
    <xf numFmtId="1" fontId="3" fillId="0" borderId="16" xfId="3" applyNumberFormat="1" applyBorder="1" applyAlignment="1">
      <alignment horizontal="center"/>
    </xf>
    <xf numFmtId="1" fontId="3" fillId="0" borderId="16" xfId="3" applyNumberFormat="1" applyFont="1" applyBorder="1" applyAlignment="1">
      <alignment horizontal="center"/>
    </xf>
    <xf numFmtId="165" fontId="3" fillId="0" borderId="16" xfId="3" applyNumberFormat="1" applyBorder="1" applyAlignment="1">
      <alignment horizontal="center" vertical="center"/>
    </xf>
    <xf numFmtId="165" fontId="3" fillId="0" borderId="16" xfId="3" applyNumberFormat="1" applyBorder="1" applyAlignment="1">
      <alignment horizontal="center"/>
    </xf>
    <xf numFmtId="165" fontId="3" fillId="0" borderId="18" xfId="3" applyNumberFormat="1" applyBorder="1" applyAlignment="1">
      <alignment horizontal="center"/>
    </xf>
    <xf numFmtId="165" fontId="16" fillId="5" borderId="36" xfId="3" applyNumberFormat="1" applyFont="1" applyFill="1" applyBorder="1" applyAlignment="1">
      <alignment horizontal="center" vertical="center" wrapText="1"/>
    </xf>
    <xf numFmtId="3" fontId="3" fillId="0" borderId="32" xfId="3" applyNumberFormat="1" applyFont="1" applyBorder="1" applyAlignment="1">
      <alignment horizontal="center"/>
    </xf>
    <xf numFmtId="165" fontId="3" fillId="0" borderId="31" xfId="3" applyNumberFormat="1" applyBorder="1" applyAlignment="1">
      <alignment horizontal="center"/>
    </xf>
    <xf numFmtId="165" fontId="3" fillId="0" borderId="17" xfId="3" applyNumberFormat="1" applyBorder="1" applyAlignment="1">
      <alignment horizontal="center"/>
    </xf>
    <xf numFmtId="0" fontId="19" fillId="2" borderId="2" xfId="3" applyFont="1" applyFill="1" applyBorder="1" applyAlignment="1">
      <alignment horizontal="center"/>
    </xf>
    <xf numFmtId="3" fontId="3" fillId="2" borderId="2" xfId="3" applyNumberFormat="1" applyFill="1" applyBorder="1" applyAlignment="1">
      <alignment horizontal="center"/>
    </xf>
    <xf numFmtId="164" fontId="3" fillId="2" borderId="2" xfId="3" applyNumberFormat="1" applyFill="1" applyBorder="1" applyAlignment="1">
      <alignment horizontal="right"/>
    </xf>
    <xf numFmtId="164" fontId="3" fillId="0" borderId="2" xfId="3" applyNumberFormat="1" applyBorder="1" applyAlignment="1">
      <alignment horizontal="right"/>
    </xf>
    <xf numFmtId="164" fontId="3" fillId="0" borderId="2" xfId="3" applyNumberFormat="1" applyBorder="1"/>
    <xf numFmtId="0" fontId="17" fillId="0" borderId="46" xfId="3" applyFont="1" applyBorder="1" applyAlignment="1">
      <alignment horizontal="center" vertical="center" wrapText="1"/>
    </xf>
    <xf numFmtId="0" fontId="3" fillId="0" borderId="33" xfId="3" applyBorder="1" applyAlignment="1">
      <alignment horizontal="center" wrapText="1"/>
    </xf>
    <xf numFmtId="0" fontId="3" fillId="0" borderId="53" xfId="3" applyBorder="1" applyAlignment="1">
      <alignment horizontal="center" vertical="center" wrapText="1"/>
    </xf>
    <xf numFmtId="0" fontId="17" fillId="0" borderId="46" xfId="3" applyFont="1" applyBorder="1" applyAlignment="1">
      <alignment horizontal="center" vertical="center" wrapText="1"/>
    </xf>
    <xf numFmtId="0" fontId="3" fillId="0" borderId="33" xfId="3" applyBorder="1" applyAlignment="1">
      <alignment horizontal="center" wrapText="1"/>
    </xf>
    <xf numFmtId="0" fontId="3" fillId="0" borderId="53" xfId="3" applyBorder="1" applyAlignment="1">
      <alignment horizontal="center" vertical="center" wrapText="1"/>
    </xf>
    <xf numFmtId="0" fontId="3" fillId="0" borderId="0" xfId="3" applyAlignment="1">
      <alignment horizontal="center"/>
    </xf>
    <xf numFmtId="3" fontId="16" fillId="5" borderId="16" xfId="3" applyNumberFormat="1" applyFont="1" applyFill="1" applyBorder="1" applyAlignment="1">
      <alignment horizontal="center" vertical="center" wrapText="1"/>
    </xf>
    <xf numFmtId="0" fontId="16" fillId="2" borderId="50" xfId="3" applyFont="1" applyFill="1" applyBorder="1" applyAlignment="1">
      <alignment horizontal="center" vertical="center" wrapText="1"/>
    </xf>
    <xf numFmtId="165" fontId="16" fillId="5" borderId="16" xfId="3" applyNumberFormat="1" applyFont="1" applyFill="1" applyBorder="1" applyAlignment="1">
      <alignment horizontal="center" vertical="center" wrapText="1"/>
    </xf>
    <xf numFmtId="165" fontId="16" fillId="5" borderId="31" xfId="3" applyNumberFormat="1" applyFont="1" applyFill="1" applyBorder="1" applyAlignment="1">
      <alignment horizontal="center" vertical="center" wrapText="1"/>
    </xf>
    <xf numFmtId="165" fontId="16" fillId="5" borderId="17" xfId="3" applyNumberFormat="1" applyFont="1" applyFill="1" applyBorder="1" applyAlignment="1">
      <alignment horizontal="center" vertical="center" wrapText="1"/>
    </xf>
    <xf numFmtId="0" fontId="3" fillId="0" borderId="60" xfId="3" applyBorder="1" applyAlignment="1">
      <alignment horizontal="center" vertical="center" wrapText="1"/>
    </xf>
    <xf numFmtId="3" fontId="16" fillId="10" borderId="2" xfId="3" applyNumberFormat="1" applyFont="1" applyFill="1" applyBorder="1" applyAlignment="1">
      <alignment horizontal="center" vertical="center" wrapText="1"/>
    </xf>
    <xf numFmtId="3" fontId="16" fillId="5" borderId="2" xfId="3" applyNumberFormat="1" applyFont="1" applyFill="1" applyBorder="1" applyAlignment="1">
      <alignment horizontal="center" vertical="center" wrapText="1"/>
    </xf>
    <xf numFmtId="165" fontId="16" fillId="10" borderId="2" xfId="3" applyNumberFormat="1" applyFont="1" applyFill="1" applyBorder="1" applyAlignment="1">
      <alignment horizontal="center" vertical="center" wrapText="1"/>
    </xf>
    <xf numFmtId="165" fontId="16" fillId="5" borderId="2" xfId="3" applyNumberFormat="1" applyFont="1" applyFill="1" applyBorder="1" applyAlignment="1">
      <alignment horizontal="center" vertical="center" wrapText="1"/>
    </xf>
    <xf numFmtId="0" fontId="16" fillId="10" borderId="16" xfId="3" applyFont="1" applyFill="1" applyBorder="1" applyAlignment="1">
      <alignment horizontal="center" vertical="center" wrapText="1"/>
    </xf>
    <xf numFmtId="0" fontId="16" fillId="10" borderId="50" xfId="3" applyFont="1" applyFill="1" applyBorder="1" applyAlignment="1">
      <alignment horizontal="center" vertical="center" wrapText="1"/>
    </xf>
    <xf numFmtId="165" fontId="16" fillId="10" borderId="18" xfId="3" applyNumberFormat="1" applyFont="1" applyFill="1" applyBorder="1" applyAlignment="1">
      <alignment horizontal="center" vertical="center" wrapText="1"/>
    </xf>
    <xf numFmtId="165" fontId="16" fillId="5" borderId="18" xfId="3" applyNumberFormat="1" applyFont="1" applyFill="1" applyBorder="1" applyAlignment="1">
      <alignment horizontal="center" vertical="center" wrapText="1"/>
    </xf>
    <xf numFmtId="0" fontId="3" fillId="0" borderId="26" xfId="3" applyBorder="1" applyAlignment="1">
      <alignment horizontal="center"/>
    </xf>
    <xf numFmtId="3" fontId="16" fillId="10" borderId="18" xfId="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9" xfId="3" applyBorder="1" applyAlignment="1">
      <alignment vertical="center"/>
    </xf>
    <xf numFmtId="0" fontId="3" fillId="0" borderId="6" xfId="3" applyBorder="1"/>
    <xf numFmtId="0" fontId="3" fillId="0" borderId="0" xfId="3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1" fontId="3" fillId="0" borderId="0" xfId="3" applyNumberFormat="1" applyAlignment="1">
      <alignment horizontal="center"/>
    </xf>
    <xf numFmtId="3" fontId="3" fillId="0" borderId="0" xfId="3" applyNumberFormat="1" applyAlignment="1">
      <alignment horizontal="center"/>
    </xf>
    <xf numFmtId="0" fontId="3" fillId="0" borderId="0" xfId="3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3" applyFont="1" applyBorder="1" applyAlignment="1">
      <alignment horizontal="center" vertical="center" wrapText="1"/>
    </xf>
    <xf numFmtId="3" fontId="3" fillId="10" borderId="0" xfId="3" applyNumberFormat="1" applyFill="1" applyBorder="1"/>
    <xf numFmtId="3" fontId="16" fillId="2" borderId="0" xfId="3" applyNumberFormat="1" applyFont="1" applyFill="1" applyBorder="1"/>
    <xf numFmtId="3" fontId="3" fillId="0" borderId="50" xfId="3" applyNumberFormat="1" applyBorder="1"/>
    <xf numFmtId="0" fontId="18" fillId="0" borderId="0" xfId="3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16" fillId="0" borderId="0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 vertical="center" wrapText="1"/>
    </xf>
    <xf numFmtId="165" fontId="16" fillId="0" borderId="0" xfId="3" applyNumberFormat="1" applyFont="1" applyFill="1" applyBorder="1" applyAlignment="1">
      <alignment horizontal="center" vertical="center" wrapText="1"/>
    </xf>
    <xf numFmtId="3" fontId="3" fillId="0" borderId="16" xfId="3" applyNumberFormat="1" applyBorder="1" applyAlignment="1">
      <alignment horizontal="right"/>
    </xf>
    <xf numFmtId="164" fontId="3" fillId="0" borderId="0" xfId="3" applyNumberFormat="1" applyAlignment="1">
      <alignment horizontal="right"/>
    </xf>
    <xf numFmtId="0" fontId="3" fillId="9" borderId="41" xfId="3" applyFont="1" applyFill="1" applyBorder="1" applyAlignment="1">
      <alignment horizontal="center"/>
    </xf>
    <xf numFmtId="0" fontId="3" fillId="9" borderId="0" xfId="3" applyFont="1" applyFill="1" applyBorder="1" applyAlignment="1">
      <alignment horizontal="center"/>
    </xf>
    <xf numFmtId="0" fontId="3" fillId="9" borderId="0" xfId="3" applyFill="1" applyBorder="1" applyAlignment="1">
      <alignment horizontal="center"/>
    </xf>
    <xf numFmtId="0" fontId="3" fillId="0" borderId="0" xfId="3" applyAlignment="1"/>
    <xf numFmtId="0" fontId="0" fillId="0" borderId="0" xfId="0" quotePrefix="1" applyAlignment="1">
      <alignment horizontal="left"/>
    </xf>
    <xf numFmtId="0" fontId="0" fillId="0" borderId="0" xfId="0" applyAlignment="1"/>
    <xf numFmtId="0" fontId="16" fillId="0" borderId="1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20" xfId="0" applyBorder="1" applyAlignment="1"/>
    <xf numFmtId="0" fontId="16" fillId="0" borderId="3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18" xfId="0" applyBorder="1" applyAlignment="1"/>
    <xf numFmtId="0" fontId="16" fillId="0" borderId="19" xfId="0" applyFont="1" applyBorder="1" applyAlignment="1">
      <alignment horizontal="center" vertical="center"/>
    </xf>
    <xf numFmtId="0" fontId="16" fillId="0" borderId="3" xfId="0" applyFont="1" applyBorder="1" applyAlignment="1"/>
    <xf numFmtId="0" fontId="16" fillId="0" borderId="20" xfId="0" applyFont="1" applyBorder="1" applyAlignment="1"/>
    <xf numFmtId="0" fontId="3" fillId="9" borderId="41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64" fontId="12" fillId="0" borderId="45" xfId="3" applyNumberFormat="1" applyFont="1" applyBorder="1" applyAlignment="1">
      <alignment horizontal="center" vertical="center" wrapText="1"/>
    </xf>
    <xf numFmtId="164" fontId="3" fillId="0" borderId="42" xfId="3" applyNumberForma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16" fillId="0" borderId="30" xfId="3" applyFont="1" applyBorder="1" applyAlignment="1">
      <alignment horizontal="center" vertical="center" wrapText="1"/>
    </xf>
    <xf numFmtId="6" fontId="16" fillId="0" borderId="24" xfId="3" applyNumberFormat="1" applyFont="1" applyBorder="1" applyAlignment="1">
      <alignment horizontal="center" vertical="center" wrapText="1"/>
    </xf>
    <xf numFmtId="0" fontId="3" fillId="0" borderId="27" xfId="3" applyBorder="1" applyAlignment="1">
      <alignment horizontal="center" vertical="center" wrapText="1"/>
    </xf>
    <xf numFmtId="0" fontId="3" fillId="0" borderId="1" xfId="3" applyBorder="1" applyAlignment="1">
      <alignment wrapText="1"/>
    </xf>
    <xf numFmtId="0" fontId="3" fillId="0" borderId="30" xfId="3" applyBorder="1" applyAlignment="1">
      <alignment wrapText="1"/>
    </xf>
    <xf numFmtId="0" fontId="17" fillId="0" borderId="46" xfId="3" applyFont="1" applyBorder="1" applyAlignment="1">
      <alignment horizontal="center" vertical="center" wrapText="1"/>
    </xf>
    <xf numFmtId="0" fontId="3" fillId="0" borderId="33" xfId="3" applyBorder="1" applyAlignment="1">
      <alignment horizontal="center" wrapText="1"/>
    </xf>
    <xf numFmtId="0" fontId="18" fillId="6" borderId="47" xfId="3" applyFont="1" applyFill="1" applyBorder="1" applyAlignment="1">
      <alignment horizontal="center" vertical="center" wrapText="1"/>
    </xf>
    <xf numFmtId="0" fontId="3" fillId="0" borderId="20" xfId="3" applyBorder="1" applyAlignment="1">
      <alignment horizontal="center" vertical="center" wrapText="1"/>
    </xf>
    <xf numFmtId="6" fontId="16" fillId="0" borderId="23" xfId="3" applyNumberFormat="1" applyFont="1" applyBorder="1" applyAlignment="1">
      <alignment horizontal="center" vertical="center" wrapText="1"/>
    </xf>
    <xf numFmtId="0" fontId="3" fillId="0" borderId="29" xfId="3" applyBorder="1" applyAlignment="1">
      <alignment vertical="center" wrapText="1"/>
    </xf>
    <xf numFmtId="0" fontId="3" fillId="0" borderId="30" xfId="3" applyBorder="1" applyAlignment="1">
      <alignment vertical="center" wrapText="1"/>
    </xf>
    <xf numFmtId="0" fontId="3" fillId="0" borderId="18" xfId="3" applyBorder="1" applyAlignment="1"/>
    <xf numFmtId="0" fontId="3" fillId="0" borderId="3" xfId="3" applyBorder="1" applyAlignment="1"/>
    <xf numFmtId="0" fontId="16" fillId="0" borderId="5" xfId="3" applyFont="1" applyBorder="1" applyAlignment="1">
      <alignment horizontal="center" vertical="center" wrapText="1"/>
    </xf>
    <xf numFmtId="0" fontId="3" fillId="0" borderId="5" xfId="3" applyBorder="1" applyAlignment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0" fontId="3" fillId="0" borderId="18" xfId="3" applyBorder="1" applyAlignment="1">
      <alignment wrapText="1"/>
    </xf>
    <xf numFmtId="0" fontId="3" fillId="0" borderId="3" xfId="3" applyBorder="1" applyAlignment="1">
      <alignment wrapText="1"/>
    </xf>
    <xf numFmtId="0" fontId="3" fillId="0" borderId="32" xfId="3" applyBorder="1" applyAlignment="1">
      <alignment horizontal="center" vertical="center" wrapText="1"/>
    </xf>
    <xf numFmtId="0" fontId="3" fillId="0" borderId="0" xfId="3" applyBorder="1" applyAlignment="1">
      <alignment horizontal="center" vertical="center" wrapText="1"/>
    </xf>
    <xf numFmtId="0" fontId="3" fillId="0" borderId="7" xfId="3" applyBorder="1" applyAlignment="1">
      <alignment horizontal="center" vertical="center" wrapText="1"/>
    </xf>
    <xf numFmtId="0" fontId="16" fillId="0" borderId="37" xfId="3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52" xfId="3" applyBorder="1" applyAlignment="1">
      <alignment horizontal="center" vertical="center" wrapText="1"/>
    </xf>
    <xf numFmtId="0" fontId="3" fillId="0" borderId="42" xfId="3" applyBorder="1" applyAlignment="1">
      <alignment horizontal="center" vertical="center" wrapText="1"/>
    </xf>
    <xf numFmtId="0" fontId="3" fillId="0" borderId="53" xfId="3" applyBorder="1" applyAlignment="1">
      <alignment horizontal="center" vertical="center" wrapText="1"/>
    </xf>
    <xf numFmtId="0" fontId="3" fillId="0" borderId="54" xfId="3" applyBorder="1" applyAlignment="1">
      <alignment horizontal="center" vertical="center" wrapText="1"/>
    </xf>
    <xf numFmtId="0" fontId="18" fillId="11" borderId="23" xfId="3" applyFont="1" applyFill="1" applyBorder="1" applyAlignment="1">
      <alignment horizontal="center" vertical="center" wrapText="1"/>
    </xf>
    <xf numFmtId="0" fontId="3" fillId="0" borderId="29" xfId="3" applyBorder="1" applyAlignment="1">
      <alignment horizontal="center" vertical="center" wrapText="1"/>
    </xf>
    <xf numFmtId="0" fontId="3" fillId="0" borderId="1" xfId="3" applyBorder="1" applyAlignment="1">
      <alignment vertical="center" wrapText="1"/>
    </xf>
    <xf numFmtId="0" fontId="3" fillId="10" borderId="12" xfId="3" applyFont="1" applyFill="1" applyBorder="1" applyAlignment="1">
      <alignment horizontal="center" vertical="center" wrapText="1"/>
    </xf>
    <xf numFmtId="0" fontId="3" fillId="0" borderId="55" xfId="3" applyBorder="1" applyAlignment="1">
      <alignment horizontal="center" vertical="center" wrapText="1"/>
    </xf>
    <xf numFmtId="0" fontId="3" fillId="0" borderId="34" xfId="3" applyBorder="1" applyAlignment="1">
      <alignment horizontal="center" vertical="center" wrapText="1"/>
    </xf>
    <xf numFmtId="0" fontId="3" fillId="0" borderId="11" xfId="3" applyBorder="1" applyAlignment="1">
      <alignment horizontal="center" vertical="center" wrapText="1"/>
    </xf>
    <xf numFmtId="0" fontId="3" fillId="0" borderId="50" xfId="3" applyBorder="1" applyAlignment="1">
      <alignment vertical="center" wrapText="1"/>
    </xf>
    <xf numFmtId="0" fontId="3" fillId="0" borderId="6" xfId="3" applyBorder="1" applyAlignment="1">
      <alignment vertical="center" wrapText="1"/>
    </xf>
    <xf numFmtId="3" fontId="3" fillId="10" borderId="11" xfId="3" applyNumberFormat="1" applyFont="1" applyFill="1" applyBorder="1" applyAlignment="1">
      <alignment horizontal="center" vertical="center" wrapText="1"/>
    </xf>
    <xf numFmtId="0" fontId="3" fillId="0" borderId="50" xfId="3" applyBorder="1" applyAlignment="1">
      <alignment horizontal="center" wrapText="1"/>
    </xf>
    <xf numFmtId="0" fontId="3" fillId="0" borderId="6" xfId="3" applyBorder="1" applyAlignment="1">
      <alignment horizontal="center" wrapText="1"/>
    </xf>
    <xf numFmtId="0" fontId="16" fillId="10" borderId="11" xfId="3" applyFont="1" applyFill="1" applyBorder="1" applyAlignment="1">
      <alignment horizontal="center" vertical="center" wrapText="1"/>
    </xf>
    <xf numFmtId="0" fontId="3" fillId="0" borderId="50" xfId="3" applyBorder="1" applyAlignment="1">
      <alignment horizontal="center" vertical="center" wrapText="1"/>
    </xf>
    <xf numFmtId="0" fontId="3" fillId="10" borderId="11" xfId="3" applyFont="1" applyFill="1" applyBorder="1" applyAlignment="1">
      <alignment horizontal="center" vertical="center" wrapText="1"/>
    </xf>
    <xf numFmtId="0" fontId="3" fillId="0" borderId="6" xfId="3" applyBorder="1" applyAlignment="1">
      <alignment horizontal="center" vertical="center" wrapText="1"/>
    </xf>
    <xf numFmtId="0" fontId="3" fillId="0" borderId="38" xfId="3" applyBorder="1" applyAlignment="1">
      <alignment horizontal="center" vertical="center" wrapText="1"/>
    </xf>
    <xf numFmtId="0" fontId="3" fillId="0" borderId="22" xfId="3" applyBorder="1" applyAlignment="1">
      <alignment horizontal="center" vertical="center" wrapText="1"/>
    </xf>
    <xf numFmtId="0" fontId="16" fillId="0" borderId="37" xfId="3" applyFont="1" applyBorder="1" applyAlignment="1">
      <alignment horizontal="center" vertical="center"/>
    </xf>
    <xf numFmtId="0" fontId="3" fillId="0" borderId="5" xfId="3" applyBorder="1" applyAlignment="1">
      <alignment horizontal="center" vertical="center"/>
    </xf>
    <xf numFmtId="0" fontId="3" fillId="0" borderId="29" xfId="3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3" fontId="18" fillId="11" borderId="31" xfId="3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8" fillId="11" borderId="18" xfId="3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18" fillId="6" borderId="18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58" xfId="0" applyFont="1" applyBorder="1" applyAlignment="1">
      <alignment horizontal="center"/>
    </xf>
    <xf numFmtId="0" fontId="16" fillId="0" borderId="59" xfId="0" applyFont="1" applyBorder="1" applyAlignment="1">
      <alignment horizontal="center"/>
    </xf>
    <xf numFmtId="0" fontId="18" fillId="6" borderId="46" xfId="3" applyFont="1" applyFill="1" applyBorder="1" applyAlignment="1">
      <alignment horizontal="center" vertical="center" wrapText="1"/>
    </xf>
    <xf numFmtId="0" fontId="3" fillId="0" borderId="33" xfId="3" applyBorder="1" applyAlignment="1">
      <alignment horizontal="center" vertical="center" wrapText="1"/>
    </xf>
    <xf numFmtId="0" fontId="23" fillId="8" borderId="41" xfId="0" quotePrefix="1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3" fillId="8" borderId="41" xfId="0" applyFont="1" applyFill="1" applyBorder="1" applyAlignment="1">
      <alignment horizontal="center" vertical="center" wrapText="1"/>
    </xf>
    <xf numFmtId="0" fontId="26" fillId="8" borderId="33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wrapText="1"/>
    </xf>
    <xf numFmtId="0" fontId="2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20" fillId="2" borderId="3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/>
    <xf numFmtId="0" fontId="0" fillId="0" borderId="33" xfId="0" applyBorder="1" applyAlignment="1"/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3" xfId="0" applyBorder="1" applyAlignment="1">
      <alignment wrapText="1"/>
    </xf>
    <xf numFmtId="0" fontId="16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</cellXfs>
  <cellStyles count="26">
    <cellStyle name="Comma 2" xfId="16" xr:uid="{00000000-0005-0000-0000-000000000000}"/>
    <cellStyle name="Comma 3" xfId="14" xr:uid="{00000000-0005-0000-0000-000001000000}"/>
    <cellStyle name="Comma 4" xfId="19" xr:uid="{00000000-0005-0000-0000-000002000000}"/>
    <cellStyle name="Comma 5" xfId="21" xr:uid="{00000000-0005-0000-0000-000003000000}"/>
    <cellStyle name="Euro" xfId="1" xr:uid="{00000000-0005-0000-0000-000004000000}"/>
    <cellStyle name="Normal" xfId="0" builtinId="0"/>
    <cellStyle name="Normal 10" xfId="25" xr:uid="{00000000-0005-0000-0000-000006000000}"/>
    <cellStyle name="Normal 2" xfId="3" xr:uid="{00000000-0005-0000-0000-000007000000}"/>
    <cellStyle name="Normal 2 2" xfId="4" xr:uid="{00000000-0005-0000-0000-000008000000}"/>
    <cellStyle name="Normal 3" xfId="5" xr:uid="{00000000-0005-0000-0000-000009000000}"/>
    <cellStyle name="Normal 3 2" xfId="15" xr:uid="{00000000-0005-0000-0000-00000A000000}"/>
    <cellStyle name="Normal 3 3" xfId="11" xr:uid="{00000000-0005-0000-0000-00000B000000}"/>
    <cellStyle name="Normal 4" xfId="6" xr:uid="{00000000-0005-0000-0000-00000C000000}"/>
    <cellStyle name="Normal 4 2" xfId="12" xr:uid="{00000000-0005-0000-0000-00000D000000}"/>
    <cellStyle name="Normal 4 3" xfId="10" xr:uid="{00000000-0005-0000-0000-00000E000000}"/>
    <cellStyle name="Normal 4 4" xfId="9" xr:uid="{00000000-0005-0000-0000-00000F000000}"/>
    <cellStyle name="Normal 4 5" xfId="8" xr:uid="{00000000-0005-0000-0000-000010000000}"/>
    <cellStyle name="Normal 5" xfId="18" xr:uid="{00000000-0005-0000-0000-000011000000}"/>
    <cellStyle name="Normal 6" xfId="20" xr:uid="{00000000-0005-0000-0000-000012000000}"/>
    <cellStyle name="Normal 7" xfId="22" xr:uid="{00000000-0005-0000-0000-000013000000}"/>
    <cellStyle name="Normal 8" xfId="23" xr:uid="{00000000-0005-0000-0000-000014000000}"/>
    <cellStyle name="Normal 9" xfId="24" xr:uid="{00000000-0005-0000-0000-000015000000}"/>
    <cellStyle name="Percent" xfId="2" builtinId="5"/>
    <cellStyle name="Percent 2" xfId="7" xr:uid="{00000000-0005-0000-0000-000017000000}"/>
    <cellStyle name="Percent 2 2" xfId="17" xr:uid="{00000000-0005-0000-0000-000018000000}"/>
    <cellStyle name="Percent 3" xfId="13" xr:uid="{00000000-0005-0000-0000-000019000000}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1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FFFFCC"/>
                </a:solidFill>
              </a:rPr>
              <a:t>NATION</a:t>
            </a:r>
            <a:r>
              <a:rPr lang="en-US" baseline="0">
                <a:solidFill>
                  <a:srgbClr val="FFFFCC"/>
                </a:solidFill>
              </a:rPr>
              <a:t> WIDE </a:t>
            </a:r>
            <a:r>
              <a:rPr lang="en-US">
                <a:solidFill>
                  <a:srgbClr val="FFFFCC"/>
                </a:solidFill>
              </a:rPr>
              <a:t>TOTAL</a:t>
            </a:r>
          </a:p>
        </c:rich>
      </c:tx>
      <c:layout>
        <c:manualLayout>
          <c:xMode val="edge"/>
          <c:yMode val="edge"/>
          <c:x val="5.920443688305888E-3"/>
          <c:y val="1.3063583478098524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09655937846837"/>
          <c:y val="0.11582381729200639"/>
          <c:w val="0.86015538290788063"/>
          <c:h val="0.78629690048939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'2022Data'!$A$15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772316051931143E-2"/>
                  <c:y val="-5.8753393646931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43-4476-B014-8E6699850493}"/>
                </c:ext>
              </c:extLst>
            </c:dLbl>
            <c:dLbl>
              <c:idx val="1"/>
              <c:layout>
                <c:manualLayout>
                  <c:x val="0"/>
                  <c:y val="-2.3915073926166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43-4476-B014-8E6699850493}"/>
                </c:ext>
              </c:extLst>
            </c:dLbl>
            <c:dLbl>
              <c:idx val="2"/>
              <c:layout>
                <c:manualLayout>
                  <c:x val="0"/>
                  <c:y val="-2.8263269185469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43-4476-B014-8E6699850493}"/>
                </c:ext>
              </c:extLst>
            </c:dLbl>
            <c:dLbl>
              <c:idx val="3"/>
              <c:layout>
                <c:manualLayout>
                  <c:x val="2.9613872858238704E-3"/>
                  <c:y val="2.2018960028371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43-4476-B014-8E6699850493}"/>
                </c:ext>
              </c:extLst>
            </c:dLbl>
            <c:dLbl>
              <c:idx val="4"/>
              <c:layout>
                <c:manualLayout>
                  <c:x val="1.4801109220764721E-2"/>
                  <c:y val="-4.571428179640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3F-4825-9629-76A67EB5615A}"/>
                </c:ext>
              </c:extLst>
            </c:dLbl>
            <c:dLbl>
              <c:idx val="5"/>
              <c:layout>
                <c:manualLayout>
                  <c:x val="2.2201663831146974E-2"/>
                  <c:y val="-6.0952375728544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3F-4825-9629-76A67EB5615A}"/>
                </c:ext>
              </c:extLst>
            </c:dLbl>
            <c:dLbl>
              <c:idx val="6"/>
              <c:layout>
                <c:manualLayout>
                  <c:x val="-6.6551125063363248E-2"/>
                  <c:y val="-4.3481952593030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43-4476-B014-8E6699850493}"/>
                </c:ext>
              </c:extLst>
            </c:dLbl>
            <c:dLbl>
              <c:idx val="9"/>
              <c:layout>
                <c:manualLayout>
                  <c:x val="3.5555555555555556E-2"/>
                  <c:y val="-2.6127166956197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43-4476-B014-8E669985049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'2022Data'!$B$2:$K$2</c:f>
              <c:strCache>
                <c:ptCount val="10"/>
                <c:pt idx="1">
                  <c:v>Eligible Cat B</c:v>
                </c:pt>
                <c:pt idx="2">
                  <c:v> Eligible Cat C-1</c:v>
                </c:pt>
                <c:pt idx="3">
                  <c:v> Eligible Cat C-2</c:v>
                </c:pt>
                <c:pt idx="4">
                  <c:v>Eligible Applicants</c:v>
                </c:pt>
                <c:pt idx="5">
                  <c:v>Cost of Cat A &amp; B Need</c:v>
                </c:pt>
                <c:pt idx="6">
                  <c:v>Cost of Cat C Need</c:v>
                </c:pt>
                <c:pt idx="7">
                  <c:v>Total Estimate of Need</c:v>
                </c:pt>
                <c:pt idx="8">
                  <c:v>2022 REGION DISTR AMT TO REGION</c:v>
                </c:pt>
                <c:pt idx="9">
                  <c:v>Percentage of Funding to Need</c:v>
                </c:pt>
              </c:strCache>
            </c:strRef>
          </c:cat>
          <c:val>
            <c:numRef>
              <c:f>'2022Data'!$B$15:$K$15</c:f>
              <c:numCache>
                <c:formatCode>#,##0</c:formatCode>
                <c:ptCount val="10"/>
                <c:pt idx="0">
                  <c:v>0</c:v>
                </c:pt>
                <c:pt idx="1">
                  <c:v>1343</c:v>
                </c:pt>
                <c:pt idx="2">
                  <c:v>1928</c:v>
                </c:pt>
                <c:pt idx="3">
                  <c:v>1446</c:v>
                </c:pt>
                <c:pt idx="4">
                  <c:v>4329</c:v>
                </c:pt>
                <c:pt idx="5" formatCode="&quot;$&quot;#,##0">
                  <c:v>96847001.536193997</c:v>
                </c:pt>
                <c:pt idx="6" formatCode="&quot;$&quot;#,##0">
                  <c:v>588812861.97181797</c:v>
                </c:pt>
                <c:pt idx="7" formatCode="&quot;$&quot;#,##0">
                  <c:v>685659863.50801194</c:v>
                </c:pt>
                <c:pt idx="8" formatCode="&quot;$&quot;#,##0">
                  <c:v>9501588</c:v>
                </c:pt>
                <c:pt idx="9" formatCode="0.0%">
                  <c:v>1.3857582316963159E-2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43-4476-B014-8E66998504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"/>
        <c:shape val="cone"/>
        <c:axId val="189177856"/>
        <c:axId val="189179392"/>
        <c:axId val="0"/>
      </c:bar3DChart>
      <c:catAx>
        <c:axId val="18917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080000" vert="horz"/>
          <a:lstStyle/>
          <a:p>
            <a:pPr>
              <a:defRPr sz="7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179392"/>
        <c:crosses val="autoZero"/>
        <c:auto val="1"/>
        <c:lblAlgn val="ctr"/>
        <c:lblOffset val="100"/>
        <c:noMultiLvlLbl val="0"/>
      </c:catAx>
      <c:valAx>
        <c:axId val="1891793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177856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 Thousands</a:t>
            </a:r>
          </a:p>
        </c:rich>
      </c:tx>
      <c:layout>
        <c:manualLayout>
          <c:xMode val="edge"/>
          <c:yMode val="edge"/>
          <c:x val="0.4851371362422493"/>
          <c:y val="3.7288135593220438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hPercent val="3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286651904955754E-2"/>
          <c:y val="0.22322073490813646"/>
          <c:w val="0.93871336030173158"/>
          <c:h val="0.5627127958037525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Appropriations!$A$5</c:f>
              <c:strCache>
                <c:ptCount val="1"/>
                <c:pt idx="0">
                  <c:v>Annual Appropriation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Appropriations!$B$4:$V$4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Appropriations!$B$5:$V$5</c:f>
              <c:numCache>
                <c:formatCode>#,##0</c:formatCode>
                <c:ptCount val="21"/>
                <c:pt idx="0">
                  <c:v>19634</c:v>
                </c:pt>
                <c:pt idx="1">
                  <c:v>19493</c:v>
                </c:pt>
                <c:pt idx="2">
                  <c:v>22901</c:v>
                </c:pt>
                <c:pt idx="3">
                  <c:v>23020</c:v>
                </c:pt>
                <c:pt idx="4">
                  <c:v>22216</c:v>
                </c:pt>
                <c:pt idx="5">
                  <c:v>18716</c:v>
                </c:pt>
                <c:pt idx="6">
                  <c:v>13800</c:v>
                </c:pt>
                <c:pt idx="7">
                  <c:v>13600</c:v>
                </c:pt>
                <c:pt idx="8">
                  <c:v>12600</c:v>
                </c:pt>
                <c:pt idx="9">
                  <c:v>12620</c:v>
                </c:pt>
                <c:pt idx="10">
                  <c:v>12619</c:v>
                </c:pt>
                <c:pt idx="11">
                  <c:v>8000</c:v>
                </c:pt>
                <c:pt idx="12">
                  <c:v>8009</c:v>
                </c:pt>
                <c:pt idx="13">
                  <c:v>8009</c:v>
                </c:pt>
                <c:pt idx="14">
                  <c:v>8021</c:v>
                </c:pt>
                <c:pt idx="15">
                  <c:v>8021</c:v>
                </c:pt>
                <c:pt idx="16">
                  <c:v>8021</c:v>
                </c:pt>
                <c:pt idx="17">
                  <c:v>8028</c:v>
                </c:pt>
                <c:pt idx="18">
                  <c:v>10008</c:v>
                </c:pt>
                <c:pt idx="19">
                  <c:v>11400</c:v>
                </c:pt>
                <c:pt idx="20">
                  <c:v>11700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9-4869-9F96-C8B11A91D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563392"/>
        <c:axId val="187610240"/>
        <c:axId val="0"/>
      </c:bar3DChart>
      <c:catAx>
        <c:axId val="18756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61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1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563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339614207612675"/>
          <c:y val="0.88813701677120849"/>
          <c:w val="0.2390319466184837"/>
          <c:h val="8.8135739101792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 Thousands</a:t>
            </a:r>
          </a:p>
        </c:rich>
      </c:tx>
      <c:layout>
        <c:manualLayout>
          <c:xMode val="edge"/>
          <c:yMode val="edge"/>
          <c:x val="0.4851371362422493"/>
          <c:y val="3.728813559322043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286639698267892E-2"/>
          <c:y val="0.19322065880008407"/>
          <c:w val="0.93871336030173158"/>
          <c:h val="0.5627127958037525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Appropriations!$A$5</c:f>
              <c:strCache>
                <c:ptCount val="1"/>
                <c:pt idx="0">
                  <c:v>Annual Appropriation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6"/>
              <c:layout>
                <c:manualLayout>
                  <c:x val="1.2638230647709244E-2"/>
                  <c:y val="-4.2276422764227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5E-42C0-9FE7-904165AA322B}"/>
                </c:ext>
              </c:extLst>
            </c:dLbl>
            <c:dLbl>
              <c:idx val="7"/>
              <c:layout>
                <c:manualLayout>
                  <c:x val="2.5276461295418641E-2"/>
                  <c:y val="-1.3008130081300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E-42C0-9FE7-904165AA322B}"/>
                </c:ext>
              </c:extLst>
            </c:dLbl>
            <c:dLbl>
              <c:idx val="16"/>
              <c:layout>
                <c:manualLayout>
                  <c:x val="3.1595576619273301E-3"/>
                  <c:y val="-0.11707317073170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5E-42C0-9FE7-904165AA322B}"/>
                </c:ext>
              </c:extLst>
            </c:dLbl>
            <c:dLbl>
              <c:idx val="17"/>
              <c:layout>
                <c:manualLayout>
                  <c:x val="9.4786729857819912E-3"/>
                  <c:y val="-3.5772357723577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E-42C0-9FE7-904165AA322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Appropriations!$E$4:$V$4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Appropriations!$E$5:$V$5</c:f>
              <c:numCache>
                <c:formatCode>#,##0</c:formatCode>
                <c:ptCount val="18"/>
                <c:pt idx="0">
                  <c:v>23020</c:v>
                </c:pt>
                <c:pt idx="1">
                  <c:v>22216</c:v>
                </c:pt>
                <c:pt idx="2">
                  <c:v>18716</c:v>
                </c:pt>
                <c:pt idx="3">
                  <c:v>13800</c:v>
                </c:pt>
                <c:pt idx="4">
                  <c:v>13600</c:v>
                </c:pt>
                <c:pt idx="5">
                  <c:v>12600</c:v>
                </c:pt>
                <c:pt idx="6">
                  <c:v>12620</c:v>
                </c:pt>
                <c:pt idx="7">
                  <c:v>12619</c:v>
                </c:pt>
                <c:pt idx="8">
                  <c:v>8000</c:v>
                </c:pt>
                <c:pt idx="9">
                  <c:v>8009</c:v>
                </c:pt>
                <c:pt idx="10">
                  <c:v>8009</c:v>
                </c:pt>
                <c:pt idx="11">
                  <c:v>8021</c:v>
                </c:pt>
                <c:pt idx="12">
                  <c:v>8021</c:v>
                </c:pt>
                <c:pt idx="13">
                  <c:v>8021</c:v>
                </c:pt>
                <c:pt idx="14">
                  <c:v>8028</c:v>
                </c:pt>
                <c:pt idx="15">
                  <c:v>10008</c:v>
                </c:pt>
                <c:pt idx="16">
                  <c:v>11400</c:v>
                </c:pt>
                <c:pt idx="17">
                  <c:v>11700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F-4D0B-9A74-464781BDC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647488"/>
        <c:axId val="187649024"/>
        <c:axId val="0"/>
      </c:bar3DChart>
      <c:catAx>
        <c:axId val="18764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28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64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4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647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339610461313693"/>
          <c:y val="0.93746926371045725"/>
          <c:w val="0.2390319466184837"/>
          <c:h val="6.1679287696693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2.bin"/></Relationships>
</file>

<file path=xl/chartsheets/sheet1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"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  <legacyDrawing r:id="rId3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23553" name="Button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19457" name="Butto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14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21505" name="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15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53249" name="Button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16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71681" name="Button 1" hidden="1">
              <a:extLst>
                <a:ext uri="{63B3BB69-23CF-44E3-9099-C40C66FF867C}">
                  <a14:compatExt spid="_x0000_s71681"/>
                </a:ext>
                <a:ext uri="{FF2B5EF4-FFF2-40B4-BE49-F238E27FC236}">
                  <a16:creationId xmlns:a16="http://schemas.microsoft.com/office/drawing/2014/main" id="{00000000-0008-0000-1700-00000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0.17797</cdr:x>
      <cdr:y>0.05202</cdr:y>
    </cdr:from>
    <cdr:to>
      <cdr:x>0.6234</cdr:x>
      <cdr:y>0.11127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25686" y="303451"/>
          <a:ext cx="3818429" cy="345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</a:rPr>
            <a:t>2020 HIP Needs- Category A,</a:t>
          </a:r>
          <a:r>
            <a:rPr lang="en-US" sz="1400" baseline="0">
              <a:solidFill>
                <a:srgbClr val="FF0000"/>
              </a:solidFill>
            </a:rPr>
            <a:t> </a:t>
          </a:r>
          <a:r>
            <a:rPr lang="en-US" sz="1400">
              <a:solidFill>
                <a:srgbClr val="FF0000"/>
              </a:solidFill>
            </a:rPr>
            <a:t>B, C-1, C-2 &amp; D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22</xdr:col>
      <xdr:colOff>0</xdr:colOff>
      <xdr:row>30</xdr:row>
      <xdr:rowOff>28575</xdr:rowOff>
    </xdr:to>
    <xdr:graphicFrame macro="">
      <xdr:nvGraphicFramePr>
        <xdr:cNvPr id="13314" name="Chart 1026">
          <a:extLst>
            <a:ext uri="{FF2B5EF4-FFF2-40B4-BE49-F238E27FC236}">
              <a16:creationId xmlns:a16="http://schemas.microsoft.com/office/drawing/2014/main" id="{00000000-0008-0000-1D00-000002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17</xdr:col>
      <xdr:colOff>0</xdr:colOff>
      <xdr:row>56</xdr:row>
      <xdr:rowOff>95250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C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D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E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F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1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1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1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17</xdr:row>
          <xdr:rowOff>12700</xdr:rowOff>
        </xdr:from>
        <xdr:to>
          <xdr:col>0</xdr:col>
          <xdr:colOff>1371600</xdr:colOff>
          <xdr:row>19</xdr:row>
          <xdr:rowOff>31750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Chart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C0586-495F-4714-A564-6D8B7C20C73B}">
  <sheetPr codeName="Sheet28"/>
  <dimension ref="A1:Q16"/>
  <sheetViews>
    <sheetView showGridLines="0" zoomScaleNormal="100" workbookViewId="0">
      <pane ySplit="2" topLeftCell="A3" activePane="bottomLeft" state="frozen"/>
      <selection pane="bottomLeft" activeCell="B18" sqref="B18"/>
    </sheetView>
  </sheetViews>
  <sheetFormatPr defaultColWidth="9.1796875" defaultRowHeight="12.5" x14ac:dyDescent="0.25"/>
  <cols>
    <col min="1" max="1" width="26.453125" style="188" bestFit="1" customWidth="1"/>
    <col min="2" max="2" width="7.54296875" style="303" customWidth="1"/>
    <col min="3" max="3" width="7.54296875" style="188" bestFit="1" customWidth="1"/>
    <col min="4" max="4" width="7.54296875" style="188" customWidth="1"/>
    <col min="5" max="5" width="7.54296875" style="188" bestFit="1" customWidth="1"/>
    <col min="6" max="6" width="10.26953125" style="188" customWidth="1"/>
    <col min="7" max="7" width="12.1796875" style="188" bestFit="1" customWidth="1"/>
    <col min="8" max="8" width="13.54296875" style="188" customWidth="1"/>
    <col min="9" max="9" width="14.1796875" style="188" bestFit="1" customWidth="1"/>
    <col min="10" max="10" width="12.453125" style="188" customWidth="1"/>
    <col min="11" max="11" width="11" style="188" customWidth="1"/>
    <col min="12" max="14" width="9.1796875" style="188"/>
    <col min="15" max="15" width="10.1796875" style="188" bestFit="1" customWidth="1"/>
    <col min="16" max="16" width="10.1796875" style="188" customWidth="1"/>
    <col min="17" max="17" width="14.81640625" style="188" bestFit="1" customWidth="1"/>
    <col min="18" max="16384" width="9.1796875" style="188"/>
  </cols>
  <sheetData>
    <row r="1" spans="1:17" x14ac:dyDescent="0.25">
      <c r="A1" s="397" t="s">
        <v>196</v>
      </c>
      <c r="B1" s="398"/>
      <c r="C1" s="399"/>
      <c r="D1" s="399"/>
      <c r="E1" s="399"/>
      <c r="F1" s="399"/>
      <c r="G1" s="399"/>
      <c r="H1" s="399"/>
      <c r="I1" s="399"/>
      <c r="J1" s="400"/>
      <c r="K1" s="286"/>
    </row>
    <row r="2" spans="1:17" ht="74.25" customHeight="1" x14ac:dyDescent="0.3">
      <c r="A2" s="287" t="s">
        <v>24</v>
      </c>
      <c r="B2" s="288" t="s">
        <v>183</v>
      </c>
      <c r="C2" s="289" t="s">
        <v>184</v>
      </c>
      <c r="D2" s="289" t="s">
        <v>185</v>
      </c>
      <c r="E2" s="289" t="s">
        <v>186</v>
      </c>
      <c r="F2" s="289" t="s">
        <v>187</v>
      </c>
      <c r="G2" s="290" t="s">
        <v>178</v>
      </c>
      <c r="H2" s="290" t="s">
        <v>174</v>
      </c>
      <c r="I2" s="291" t="s">
        <v>154</v>
      </c>
      <c r="J2" s="292" t="s">
        <v>197</v>
      </c>
      <c r="K2" s="293" t="s">
        <v>123</v>
      </c>
      <c r="L2" s="334">
        <v>0.05</v>
      </c>
      <c r="M2" s="334">
        <v>0.1</v>
      </c>
      <c r="N2" s="334">
        <v>7.4999999999999997E-2</v>
      </c>
      <c r="O2" s="335">
        <f>L2*I15</f>
        <v>48790803.650000006</v>
      </c>
      <c r="P2" s="335">
        <f>N2*I15</f>
        <v>73186205.474999994</v>
      </c>
      <c r="Q2" s="336">
        <f>M2*I15</f>
        <v>97581607.300000012</v>
      </c>
    </row>
    <row r="3" spans="1:17" ht="17.5" x14ac:dyDescent="0.55000000000000004">
      <c r="A3" s="189" t="s">
        <v>2</v>
      </c>
      <c r="B3" s="346">
        <v>0</v>
      </c>
      <c r="C3" s="347">
        <v>265</v>
      </c>
      <c r="D3" s="347">
        <v>613</v>
      </c>
      <c r="E3" s="347">
        <v>977</v>
      </c>
      <c r="F3" s="296">
        <f t="shared" ref="F3:F14" si="0">SUM(B3:E3)</f>
        <v>1855</v>
      </c>
      <c r="G3" s="348">
        <v>19875000</v>
      </c>
      <c r="H3" s="348">
        <v>473808336</v>
      </c>
      <c r="I3" s="51">
        <f>SUM(G3:H3)</f>
        <v>493683336</v>
      </c>
      <c r="J3" s="350">
        <v>2905715</v>
      </c>
      <c r="K3" s="299">
        <f>J3/I3</f>
        <v>5.8857870787034222E-3</v>
      </c>
    </row>
    <row r="4" spans="1:17" ht="17.5" x14ac:dyDescent="0.55000000000000004">
      <c r="A4" s="189" t="s">
        <v>3</v>
      </c>
      <c r="B4" s="346">
        <v>0</v>
      </c>
      <c r="C4" s="347">
        <v>29</v>
      </c>
      <c r="D4" s="347">
        <v>1</v>
      </c>
      <c r="E4" s="347">
        <v>0</v>
      </c>
      <c r="F4" s="296">
        <f t="shared" si="0"/>
        <v>30</v>
      </c>
      <c r="G4" s="348">
        <v>1740000</v>
      </c>
      <c r="H4" s="348">
        <v>141218</v>
      </c>
      <c r="I4" s="51">
        <f t="shared" ref="I4:I15" si="1">SUM(G4:H4)</f>
        <v>1881218</v>
      </c>
      <c r="J4" s="350">
        <v>31146</v>
      </c>
      <c r="K4" s="299">
        <f t="shared" ref="K4:K15" si="2">J4/I4</f>
        <v>1.655629491106294E-2</v>
      </c>
    </row>
    <row r="5" spans="1:17" ht="17.5" x14ac:dyDescent="0.55000000000000004">
      <c r="A5" s="189" t="s">
        <v>4</v>
      </c>
      <c r="B5" s="346">
        <v>0</v>
      </c>
      <c r="C5" s="347">
        <v>45</v>
      </c>
      <c r="D5" s="347">
        <v>2</v>
      </c>
      <c r="E5" s="347">
        <v>2</v>
      </c>
      <c r="F5" s="296">
        <f t="shared" si="0"/>
        <v>49</v>
      </c>
      <c r="G5" s="348">
        <v>1657500</v>
      </c>
      <c r="H5" s="348">
        <v>889900</v>
      </c>
      <c r="I5" s="51">
        <f t="shared" si="1"/>
        <v>2547400</v>
      </c>
      <c r="J5" s="350">
        <v>52907</v>
      </c>
      <c r="K5" s="299">
        <f t="shared" si="2"/>
        <v>2.0769019392321581E-2</v>
      </c>
    </row>
    <row r="6" spans="1:17" ht="17.5" x14ac:dyDescent="0.55000000000000004">
      <c r="A6" s="189" t="s">
        <v>5</v>
      </c>
      <c r="B6" s="346">
        <v>0</v>
      </c>
      <c r="C6" s="347">
        <v>802</v>
      </c>
      <c r="D6" s="347">
        <v>1042</v>
      </c>
      <c r="E6" s="347">
        <v>75</v>
      </c>
      <c r="F6" s="296">
        <f t="shared" si="0"/>
        <v>1919</v>
      </c>
      <c r="G6" s="349">
        <v>48120000</v>
      </c>
      <c r="H6" s="349">
        <v>176017935</v>
      </c>
      <c r="I6" s="51">
        <f t="shared" si="1"/>
        <v>224137935</v>
      </c>
      <c r="J6" s="350">
        <v>2723746</v>
      </c>
      <c r="K6" s="299">
        <f t="shared" si="2"/>
        <v>1.2152097323462894E-2</v>
      </c>
    </row>
    <row r="7" spans="1:17" ht="17.5" x14ac:dyDescent="0.55000000000000004">
      <c r="A7" s="189" t="s">
        <v>6</v>
      </c>
      <c r="B7" s="346">
        <v>0</v>
      </c>
      <c r="C7" s="347">
        <v>53</v>
      </c>
      <c r="D7" s="347">
        <v>1</v>
      </c>
      <c r="E7" s="347">
        <v>1</v>
      </c>
      <c r="F7" s="296">
        <f t="shared" si="0"/>
        <v>55</v>
      </c>
      <c r="G7" s="348">
        <v>3180000</v>
      </c>
      <c r="H7" s="348">
        <v>340363</v>
      </c>
      <c r="I7" s="51">
        <f t="shared" si="1"/>
        <v>3520363</v>
      </c>
      <c r="J7" s="350">
        <v>57514</v>
      </c>
      <c r="K7" s="299">
        <f t="shared" si="2"/>
        <v>1.6337519738731487E-2</v>
      </c>
    </row>
    <row r="8" spans="1:17" ht="17.5" x14ac:dyDescent="0.55000000000000004">
      <c r="A8" s="189" t="s">
        <v>7</v>
      </c>
      <c r="B8" s="346">
        <v>0</v>
      </c>
      <c r="C8" s="347">
        <v>3</v>
      </c>
      <c r="D8" s="347">
        <v>481</v>
      </c>
      <c r="E8" s="347">
        <v>377</v>
      </c>
      <c r="F8" s="296">
        <f t="shared" si="0"/>
        <v>861</v>
      </c>
      <c r="G8" s="348">
        <v>180000</v>
      </c>
      <c r="H8" s="348">
        <v>139289436</v>
      </c>
      <c r="I8" s="51">
        <f t="shared" si="1"/>
        <v>139469436</v>
      </c>
      <c r="J8" s="350">
        <v>1490073</v>
      </c>
      <c r="K8" s="299">
        <f t="shared" si="2"/>
        <v>1.0683867682665613E-2</v>
      </c>
    </row>
    <row r="9" spans="1:17" ht="17.5" x14ac:dyDescent="0.55000000000000004">
      <c r="A9" s="189" t="s">
        <v>8</v>
      </c>
      <c r="B9" s="346">
        <v>0</v>
      </c>
      <c r="C9" s="347">
        <v>41</v>
      </c>
      <c r="D9" s="347">
        <v>4</v>
      </c>
      <c r="E9" s="347">
        <v>5</v>
      </c>
      <c r="F9" s="296">
        <f t="shared" si="0"/>
        <v>50</v>
      </c>
      <c r="G9" s="348">
        <v>2460000</v>
      </c>
      <c r="H9" s="348">
        <v>3063228</v>
      </c>
      <c r="I9" s="51">
        <f t="shared" si="1"/>
        <v>5523228</v>
      </c>
      <c r="J9" s="350">
        <v>51080</v>
      </c>
      <c r="K9" s="299">
        <f t="shared" si="2"/>
        <v>9.2482149931163438E-3</v>
      </c>
    </row>
    <row r="10" spans="1:17" ht="17.5" x14ac:dyDescent="0.55000000000000004">
      <c r="A10" s="189" t="s">
        <v>9</v>
      </c>
      <c r="B10" s="346">
        <v>0</v>
      </c>
      <c r="C10" s="347">
        <v>11</v>
      </c>
      <c r="D10" s="347">
        <v>37</v>
      </c>
      <c r="E10" s="347">
        <v>14</v>
      </c>
      <c r="F10" s="296">
        <f t="shared" si="0"/>
        <v>62</v>
      </c>
      <c r="G10" s="348">
        <v>660000</v>
      </c>
      <c r="H10" s="348">
        <v>21266230</v>
      </c>
      <c r="I10" s="51">
        <f t="shared" si="1"/>
        <v>21926230</v>
      </c>
      <c r="J10" s="350">
        <v>112249</v>
      </c>
      <c r="K10" s="299">
        <f t="shared" si="2"/>
        <v>5.1193935300322948E-3</v>
      </c>
    </row>
    <row r="11" spans="1:17" ht="17.5" x14ac:dyDescent="0.55000000000000004">
      <c r="A11" s="189" t="s">
        <v>10</v>
      </c>
      <c r="B11" s="346">
        <v>0</v>
      </c>
      <c r="C11" s="347">
        <v>278</v>
      </c>
      <c r="D11" s="347">
        <v>43</v>
      </c>
      <c r="E11" s="347">
        <v>7</v>
      </c>
      <c r="F11" s="296">
        <f t="shared" si="0"/>
        <v>328</v>
      </c>
      <c r="G11" s="348">
        <v>16680000</v>
      </c>
      <c r="H11" s="348">
        <v>7908317</v>
      </c>
      <c r="I11" s="51">
        <f t="shared" si="1"/>
        <v>24588317</v>
      </c>
      <c r="J11" s="350">
        <v>368581</v>
      </c>
      <c r="K11" s="299">
        <f t="shared" si="2"/>
        <v>1.4990086552080811E-2</v>
      </c>
    </row>
    <row r="12" spans="1:17" ht="17.5" x14ac:dyDescent="0.55000000000000004">
      <c r="A12" s="189" t="s">
        <v>11</v>
      </c>
      <c r="B12" s="346">
        <v>0</v>
      </c>
      <c r="C12" s="347">
        <v>24</v>
      </c>
      <c r="D12" s="347">
        <v>2</v>
      </c>
      <c r="E12" s="347">
        <v>15</v>
      </c>
      <c r="F12" s="296">
        <f t="shared" si="0"/>
        <v>41</v>
      </c>
      <c r="G12" s="348">
        <v>1440000</v>
      </c>
      <c r="H12" s="348">
        <v>2410664</v>
      </c>
      <c r="I12" s="51">
        <f t="shared" si="1"/>
        <v>3850664</v>
      </c>
      <c r="J12" s="350">
        <v>52013</v>
      </c>
      <c r="K12" s="299">
        <f t="shared" si="2"/>
        <v>1.3507540517687339E-2</v>
      </c>
    </row>
    <row r="13" spans="1:17" ht="17.5" x14ac:dyDescent="0.55000000000000004">
      <c r="A13" s="189" t="s">
        <v>12</v>
      </c>
      <c r="B13" s="346">
        <v>0</v>
      </c>
      <c r="C13" s="347">
        <v>0</v>
      </c>
      <c r="D13" s="347">
        <v>5</v>
      </c>
      <c r="E13" s="347">
        <v>5</v>
      </c>
      <c r="F13" s="296">
        <f t="shared" si="0"/>
        <v>10</v>
      </c>
      <c r="G13" s="348">
        <v>0</v>
      </c>
      <c r="H13" s="348">
        <v>1556030</v>
      </c>
      <c r="I13" s="51">
        <f>SUM(G13:H13)</f>
        <v>1556030</v>
      </c>
      <c r="J13" s="350">
        <v>16967</v>
      </c>
      <c r="K13" s="299">
        <f t="shared" si="2"/>
        <v>1.0904031413276094E-2</v>
      </c>
    </row>
    <row r="14" spans="1:17" ht="17.5" x14ac:dyDescent="0.55000000000000004">
      <c r="A14" s="189" t="s">
        <v>13</v>
      </c>
      <c r="B14" s="346">
        <v>0</v>
      </c>
      <c r="C14" s="347">
        <v>114</v>
      </c>
      <c r="D14" s="347">
        <v>58</v>
      </c>
      <c r="E14" s="347">
        <v>232</v>
      </c>
      <c r="F14" s="296">
        <f t="shared" si="0"/>
        <v>404</v>
      </c>
      <c r="G14" s="348">
        <v>6840000</v>
      </c>
      <c r="H14" s="348">
        <v>46291916</v>
      </c>
      <c r="I14" s="51">
        <f t="shared" si="1"/>
        <v>53131916</v>
      </c>
      <c r="J14" s="350">
        <v>614067</v>
      </c>
      <c r="K14" s="299">
        <f t="shared" si="2"/>
        <v>1.1557403651695903E-2</v>
      </c>
    </row>
    <row r="15" spans="1:17" ht="17.5" x14ac:dyDescent="0.55000000000000004">
      <c r="A15" s="191" t="s">
        <v>14</v>
      </c>
      <c r="B15" s="301">
        <f t="shared" ref="B15:E15" si="3">SUM(B3:B14)</f>
        <v>0</v>
      </c>
      <c r="C15" s="301">
        <f t="shared" si="3"/>
        <v>1665</v>
      </c>
      <c r="D15" s="301">
        <f t="shared" si="3"/>
        <v>2289</v>
      </c>
      <c r="E15" s="301">
        <f t="shared" si="3"/>
        <v>1710</v>
      </c>
      <c r="F15" s="302">
        <f>SUM(F3:F14)</f>
        <v>5664</v>
      </c>
      <c r="G15" s="348">
        <f>SUM(G3:G14)</f>
        <v>102832500</v>
      </c>
      <c r="H15" s="348">
        <f>SUM(H3:H14)</f>
        <v>872983573</v>
      </c>
      <c r="I15" s="51">
        <f t="shared" si="1"/>
        <v>975816073</v>
      </c>
      <c r="J15" s="350">
        <f>SUM(J3:J14)</f>
        <v>8476058</v>
      </c>
      <c r="K15" s="299">
        <f t="shared" si="2"/>
        <v>8.6861225537530166E-3</v>
      </c>
    </row>
    <row r="16" spans="1:17" x14ac:dyDescent="0.25">
      <c r="C16" s="190"/>
      <c r="D16" s="190"/>
      <c r="E16" s="190"/>
      <c r="F16" s="190"/>
      <c r="G16" s="190"/>
      <c r="H16" s="190"/>
      <c r="I16" s="190"/>
      <c r="J16" s="304"/>
    </row>
  </sheetData>
  <mergeCells count="1">
    <mergeCell ref="A1:J1"/>
  </mergeCells>
  <pageMargins left="0.75" right="0.75" top="1" bottom="1" header="0.5" footer="0.5"/>
  <pageSetup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Button 1">
              <controlPr defaultSize="0" print="0" autoFill="0" autoPict="0" macro="[0]!ViewChartB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J17"/>
  <sheetViews>
    <sheetView workbookViewId="0">
      <selection activeCell="E17" sqref="E17"/>
    </sheetView>
  </sheetViews>
  <sheetFormatPr defaultRowHeight="12.5" x14ac:dyDescent="0.25"/>
  <cols>
    <col min="1" max="1" width="27.26953125" bestFit="1" customWidth="1"/>
    <col min="2" max="2" width="15.1796875" customWidth="1"/>
    <col min="3" max="3" width="12.453125" customWidth="1"/>
    <col min="4" max="4" width="12.81640625" customWidth="1"/>
    <col min="5" max="5" width="13.1796875" customWidth="1"/>
    <col min="6" max="6" width="11.81640625" customWidth="1"/>
    <col min="7" max="7" width="10.81640625" customWidth="1"/>
    <col min="8" max="8" width="13.453125" customWidth="1"/>
    <col min="9" max="9" width="16.1796875" hidden="1" customWidth="1"/>
    <col min="10" max="10" width="0" hidden="1" customWidth="1"/>
  </cols>
  <sheetData>
    <row r="1" spans="1:10" ht="48" customHeight="1" x14ac:dyDescent="0.25">
      <c r="A1" s="1"/>
      <c r="B1" s="4" t="s">
        <v>18</v>
      </c>
      <c r="C1" s="22" t="s">
        <v>19</v>
      </c>
      <c r="D1" s="22" t="s">
        <v>20</v>
      </c>
      <c r="E1" s="4" t="s">
        <v>21</v>
      </c>
      <c r="F1" s="32" t="s">
        <v>1</v>
      </c>
      <c r="G1" s="4" t="s">
        <v>22</v>
      </c>
      <c r="H1" s="48" t="s">
        <v>23</v>
      </c>
      <c r="I1" s="182" t="s">
        <v>0</v>
      </c>
      <c r="J1">
        <v>35000</v>
      </c>
    </row>
    <row r="2" spans="1:10" ht="30" customHeight="1" x14ac:dyDescent="0.55000000000000004">
      <c r="A2" s="5" t="s">
        <v>2</v>
      </c>
      <c r="B2" s="59">
        <v>474</v>
      </c>
      <c r="C2" s="29">
        <v>630</v>
      </c>
      <c r="D2" s="29">
        <v>257</v>
      </c>
      <c r="E2" s="181">
        <f>SUM(C2:D2)</f>
        <v>887</v>
      </c>
      <c r="F2" s="23">
        <v>1361</v>
      </c>
      <c r="G2" s="42">
        <v>0.23896164424065752</v>
      </c>
      <c r="H2" s="29">
        <v>239427319</v>
      </c>
      <c r="I2">
        <v>2913515.6980605558</v>
      </c>
    </row>
    <row r="3" spans="1:10" ht="30" customHeight="1" x14ac:dyDescent="0.55000000000000004">
      <c r="A3" s="5" t="s">
        <v>3</v>
      </c>
      <c r="B3" s="59">
        <v>54</v>
      </c>
      <c r="C3" s="29">
        <v>11</v>
      </c>
      <c r="D3" s="29">
        <v>0</v>
      </c>
      <c r="E3" s="181">
        <f t="shared" ref="E3:E13" si="0">SUM(C3:D3)</f>
        <v>11</v>
      </c>
      <c r="F3" s="23">
        <v>65</v>
      </c>
      <c r="G3" s="42">
        <v>3.5929295054358658E-3</v>
      </c>
      <c r="H3" s="29">
        <v>3226746</v>
      </c>
      <c r="I3">
        <v>459568.11393205589</v>
      </c>
    </row>
    <row r="4" spans="1:10" ht="30" customHeight="1" x14ac:dyDescent="0.55000000000000004">
      <c r="A4" s="5" t="s">
        <v>4</v>
      </c>
      <c r="B4" s="59">
        <v>44</v>
      </c>
      <c r="C4" s="29">
        <v>18</v>
      </c>
      <c r="D4" s="29">
        <v>12</v>
      </c>
      <c r="E4" s="181">
        <f t="shared" si="0"/>
        <v>30</v>
      </c>
      <c r="F4" s="23">
        <v>74</v>
      </c>
      <c r="G4" s="42">
        <v>1.2931526050217612E-2</v>
      </c>
      <c r="H4" s="29">
        <v>5092291</v>
      </c>
      <c r="I4">
        <v>130298.84936744836</v>
      </c>
    </row>
    <row r="5" spans="1:10" ht="30" customHeight="1" x14ac:dyDescent="0.55000000000000004">
      <c r="A5" s="5" t="s">
        <v>5</v>
      </c>
      <c r="B5" s="59">
        <v>258</v>
      </c>
      <c r="C5" s="29">
        <v>258</v>
      </c>
      <c r="D5" s="29">
        <v>763</v>
      </c>
      <c r="E5" s="181">
        <f t="shared" si="0"/>
        <v>1021</v>
      </c>
      <c r="F5" s="23">
        <v>1279</v>
      </c>
      <c r="G5" s="42">
        <v>0.14598985487757032</v>
      </c>
      <c r="H5" s="29">
        <v>145810290</v>
      </c>
      <c r="I5">
        <v>1744572.3646438404</v>
      </c>
    </row>
    <row r="6" spans="1:10" ht="30" customHeight="1" x14ac:dyDescent="0.55000000000000004">
      <c r="A6" s="5" t="s">
        <v>6</v>
      </c>
      <c r="B6" s="59">
        <v>93</v>
      </c>
      <c r="C6" s="29">
        <v>47</v>
      </c>
      <c r="D6" s="29">
        <v>24</v>
      </c>
      <c r="E6" s="181">
        <f t="shared" si="0"/>
        <v>71</v>
      </c>
      <c r="F6" s="23">
        <v>164</v>
      </c>
      <c r="G6" s="42">
        <v>5.220719120490315E-2</v>
      </c>
      <c r="H6" s="29">
        <v>13414740</v>
      </c>
      <c r="I6">
        <v>798805.11573501094</v>
      </c>
    </row>
    <row r="7" spans="1:10" ht="30" customHeight="1" x14ac:dyDescent="0.55000000000000004">
      <c r="A7" s="5" t="s">
        <v>7</v>
      </c>
      <c r="B7" s="59">
        <v>0</v>
      </c>
      <c r="C7" s="29">
        <v>287</v>
      </c>
      <c r="D7" s="29">
        <v>297</v>
      </c>
      <c r="E7" s="181">
        <f t="shared" si="0"/>
        <v>584</v>
      </c>
      <c r="F7" s="23">
        <v>583</v>
      </c>
      <c r="G7" s="42">
        <v>8.5826356455141278E-2</v>
      </c>
      <c r="H7" s="29">
        <v>81762336</v>
      </c>
      <c r="I7">
        <v>1584122.5513737828</v>
      </c>
    </row>
    <row r="8" spans="1:10" ht="30" customHeight="1" x14ac:dyDescent="0.55000000000000004">
      <c r="A8" s="5" t="s">
        <v>8</v>
      </c>
      <c r="B8" s="59">
        <v>231</v>
      </c>
      <c r="C8" s="29">
        <v>73</v>
      </c>
      <c r="D8" s="29">
        <v>32</v>
      </c>
      <c r="E8" s="181">
        <f t="shared" si="0"/>
        <v>105</v>
      </c>
      <c r="F8" s="23">
        <v>336</v>
      </c>
      <c r="G8" s="42">
        <v>3.0827743801785934E-2</v>
      </c>
      <c r="H8" s="29">
        <v>23408606</v>
      </c>
      <c r="I8">
        <v>304864.66887444892</v>
      </c>
    </row>
    <row r="9" spans="1:10" ht="30" customHeight="1" x14ac:dyDescent="0.55000000000000004">
      <c r="A9" s="5" t="s">
        <v>9</v>
      </c>
      <c r="B9" s="59">
        <v>126</v>
      </c>
      <c r="C9" s="29">
        <v>220</v>
      </c>
      <c r="D9" s="29">
        <v>499</v>
      </c>
      <c r="E9" s="181">
        <f t="shared" si="0"/>
        <v>719</v>
      </c>
      <c r="F9" s="23">
        <v>845</v>
      </c>
      <c r="G9" s="42">
        <v>0.14456392802364643</v>
      </c>
      <c r="H9" s="29">
        <v>121802512</v>
      </c>
      <c r="I9">
        <v>1696797.5881325</v>
      </c>
    </row>
    <row r="10" spans="1:10" ht="30" customHeight="1" x14ac:dyDescent="0.55000000000000004">
      <c r="A10" s="5" t="s">
        <v>10</v>
      </c>
      <c r="B10" s="59">
        <v>264</v>
      </c>
      <c r="C10" s="29">
        <v>226</v>
      </c>
      <c r="D10" s="29">
        <v>19</v>
      </c>
      <c r="E10" s="181">
        <f t="shared" si="0"/>
        <v>245</v>
      </c>
      <c r="F10" s="23">
        <v>509</v>
      </c>
      <c r="G10" s="42">
        <v>4.5162140192916242E-2</v>
      </c>
      <c r="H10" s="29">
        <v>48146348</v>
      </c>
      <c r="I10">
        <v>545553.77064891404</v>
      </c>
    </row>
    <row r="11" spans="1:10" ht="30" customHeight="1" x14ac:dyDescent="0.55000000000000004">
      <c r="A11" s="5" t="s">
        <v>11</v>
      </c>
      <c r="B11" s="59">
        <v>413</v>
      </c>
      <c r="C11" s="29">
        <v>138</v>
      </c>
      <c r="D11" s="29">
        <v>16</v>
      </c>
      <c r="E11" s="181">
        <f t="shared" si="0"/>
        <v>154</v>
      </c>
      <c r="F11" s="23">
        <v>567</v>
      </c>
      <c r="G11" s="42">
        <v>6.5096173138724706E-2</v>
      </c>
      <c r="H11" s="29">
        <v>32496205</v>
      </c>
      <c r="I11">
        <v>892089.70285772101</v>
      </c>
    </row>
    <row r="12" spans="1:10" ht="30" customHeight="1" x14ac:dyDescent="0.55000000000000004">
      <c r="A12" s="5" t="s">
        <v>12</v>
      </c>
      <c r="B12" s="59">
        <v>57</v>
      </c>
      <c r="C12" s="29">
        <v>103</v>
      </c>
      <c r="D12" s="29">
        <v>68</v>
      </c>
      <c r="E12" s="181">
        <f t="shared" si="0"/>
        <v>171</v>
      </c>
      <c r="F12" s="23">
        <v>228</v>
      </c>
      <c r="G12" s="42">
        <v>4.0974391523063702E-2</v>
      </c>
      <c r="H12" s="29">
        <v>24511942</v>
      </c>
      <c r="I12">
        <v>636915.29325335333</v>
      </c>
    </row>
    <row r="13" spans="1:10" ht="30" customHeight="1" x14ac:dyDescent="0.55000000000000004">
      <c r="A13" s="5" t="s">
        <v>13</v>
      </c>
      <c r="B13" s="59">
        <v>289</v>
      </c>
      <c r="C13" s="29">
        <v>92</v>
      </c>
      <c r="D13" s="29">
        <v>592</v>
      </c>
      <c r="E13" s="181">
        <f t="shared" si="0"/>
        <v>684</v>
      </c>
      <c r="F13" s="23">
        <v>973</v>
      </c>
      <c r="G13" s="42">
        <v>0.13386612098593725</v>
      </c>
      <c r="H13" s="29">
        <v>99287714</v>
      </c>
      <c r="I13">
        <v>1812896.2831203686</v>
      </c>
    </row>
    <row r="14" spans="1:10" ht="30" customHeight="1" x14ac:dyDescent="0.55000000000000004">
      <c r="A14" s="7" t="s">
        <v>14</v>
      </c>
      <c r="B14" s="157">
        <f>SUM(B2:B13)</f>
        <v>2303</v>
      </c>
      <c r="C14" s="29">
        <f>SUM(C2:C13)</f>
        <v>2103</v>
      </c>
      <c r="D14" s="29">
        <f>SUM(D2:D13)</f>
        <v>2579</v>
      </c>
      <c r="E14" s="158">
        <f>SUM(E2:E13)</f>
        <v>4682</v>
      </c>
      <c r="F14" s="158">
        <f>SUM(F2:F13)</f>
        <v>6984</v>
      </c>
      <c r="G14" s="42">
        <v>1</v>
      </c>
      <c r="H14" s="29">
        <v>838387049</v>
      </c>
      <c r="I14">
        <v>13520000</v>
      </c>
    </row>
    <row r="15" spans="1:10" ht="48" customHeight="1" x14ac:dyDescent="0.55000000000000004">
      <c r="A15" s="49" t="s">
        <v>15</v>
      </c>
      <c r="B15" s="50">
        <v>13520000</v>
      </c>
      <c r="F15" s="11"/>
      <c r="G15" s="14"/>
      <c r="H15" s="11"/>
      <c r="I15">
        <v>13520000</v>
      </c>
    </row>
    <row r="16" spans="1:10" x14ac:dyDescent="0.25">
      <c r="I16">
        <v>13520000</v>
      </c>
    </row>
    <row r="17" spans="9:9" x14ac:dyDescent="0.25">
      <c r="I1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J17"/>
  <sheetViews>
    <sheetView workbookViewId="0">
      <selection activeCell="M6" sqref="M6"/>
    </sheetView>
  </sheetViews>
  <sheetFormatPr defaultRowHeight="12.5" x14ac:dyDescent="0.25"/>
  <cols>
    <col min="1" max="1" width="27.26953125" bestFit="1" customWidth="1"/>
    <col min="2" max="2" width="15.1796875" customWidth="1"/>
    <col min="3" max="3" width="12.453125" customWidth="1"/>
    <col min="4" max="4" width="12.81640625" customWidth="1"/>
    <col min="5" max="5" width="13.1796875" customWidth="1"/>
    <col min="6" max="6" width="11.81640625" customWidth="1"/>
    <col min="7" max="7" width="12.26953125" customWidth="1"/>
    <col min="8" max="8" width="13.453125" customWidth="1"/>
    <col min="9" max="9" width="15.453125" hidden="1" customWidth="1"/>
    <col min="10" max="10" width="0" hidden="1" customWidth="1"/>
  </cols>
  <sheetData>
    <row r="1" spans="1:10" ht="48" customHeight="1" x14ac:dyDescent="0.25">
      <c r="A1" s="1" t="s">
        <v>24</v>
      </c>
      <c r="B1" s="4" t="s">
        <v>18</v>
      </c>
      <c r="C1" s="22" t="s">
        <v>19</v>
      </c>
      <c r="D1" s="22" t="s">
        <v>20</v>
      </c>
      <c r="E1" s="4" t="s">
        <v>21</v>
      </c>
      <c r="F1" s="32" t="s">
        <v>1</v>
      </c>
      <c r="G1" s="4" t="s">
        <v>22</v>
      </c>
      <c r="H1" s="48" t="s">
        <v>23</v>
      </c>
      <c r="I1" s="182" t="s">
        <v>0</v>
      </c>
      <c r="J1">
        <v>35000</v>
      </c>
    </row>
    <row r="2" spans="1:10" ht="30" customHeight="1" x14ac:dyDescent="0.55000000000000004">
      <c r="A2" s="5" t="s">
        <v>2</v>
      </c>
      <c r="B2" s="59">
        <v>477</v>
      </c>
      <c r="C2" s="29">
        <v>665</v>
      </c>
      <c r="D2" s="29">
        <v>309</v>
      </c>
      <c r="E2" s="181">
        <f>SUM(C2:D2)</f>
        <v>974</v>
      </c>
      <c r="F2" s="23">
        <v>1451</v>
      </c>
      <c r="G2" s="42">
        <f>B2*43750</f>
        <v>20868750</v>
      </c>
      <c r="H2" s="29">
        <v>261418632</v>
      </c>
      <c r="I2">
        <v>2913515.6980605558</v>
      </c>
    </row>
    <row r="3" spans="1:10" ht="30" customHeight="1" x14ac:dyDescent="0.55000000000000004">
      <c r="A3" s="5" t="s">
        <v>3</v>
      </c>
      <c r="B3" s="59">
        <v>141</v>
      </c>
      <c r="C3" s="29">
        <v>4</v>
      </c>
      <c r="D3" s="29">
        <v>0</v>
      </c>
      <c r="E3" s="181">
        <f t="shared" ref="E3:E14" si="0">SUM(C3:D3)</f>
        <v>4</v>
      </c>
      <c r="F3" s="23">
        <v>145</v>
      </c>
      <c r="G3" s="42">
        <f>B3*J$1</f>
        <v>4935000</v>
      </c>
      <c r="H3" s="29">
        <v>5179020</v>
      </c>
      <c r="I3">
        <v>459568.11393205589</v>
      </c>
    </row>
    <row r="4" spans="1:10" ht="30" customHeight="1" x14ac:dyDescent="0.55000000000000004">
      <c r="A4" s="5" t="s">
        <v>4</v>
      </c>
      <c r="B4" s="59">
        <v>27</v>
      </c>
      <c r="C4" s="29">
        <v>37</v>
      </c>
      <c r="D4" s="29">
        <v>4</v>
      </c>
      <c r="E4" s="181">
        <f t="shared" si="0"/>
        <v>41</v>
      </c>
      <c r="F4" s="23">
        <v>68</v>
      </c>
      <c r="G4" s="42">
        <f t="shared" ref="G4:G13" si="1">B4*J$1</f>
        <v>945000</v>
      </c>
      <c r="H4" s="29">
        <v>10243571</v>
      </c>
      <c r="I4">
        <v>130298.84936744836</v>
      </c>
    </row>
    <row r="5" spans="1:10" ht="30" customHeight="1" x14ac:dyDescent="0.55000000000000004">
      <c r="A5" s="5" t="s">
        <v>5</v>
      </c>
      <c r="B5" s="59">
        <v>366</v>
      </c>
      <c r="C5" s="29">
        <v>634</v>
      </c>
      <c r="D5" s="29">
        <v>90</v>
      </c>
      <c r="E5" s="181">
        <f t="shared" si="0"/>
        <v>724</v>
      </c>
      <c r="F5" s="23">
        <v>1090</v>
      </c>
      <c r="G5" s="42">
        <f t="shared" si="1"/>
        <v>12810000</v>
      </c>
      <c r="H5" s="29">
        <v>109761354</v>
      </c>
      <c r="I5">
        <v>1744572.3646438404</v>
      </c>
    </row>
    <row r="6" spans="1:10" ht="30" customHeight="1" x14ac:dyDescent="0.55000000000000004">
      <c r="A6" s="5" t="s">
        <v>6</v>
      </c>
      <c r="B6" s="59">
        <v>218</v>
      </c>
      <c r="C6" s="29">
        <v>49</v>
      </c>
      <c r="D6" s="29">
        <v>37</v>
      </c>
      <c r="E6" s="181">
        <f t="shared" si="0"/>
        <v>86</v>
      </c>
      <c r="F6" s="23">
        <v>304</v>
      </c>
      <c r="G6" s="42">
        <f t="shared" si="1"/>
        <v>7630000</v>
      </c>
      <c r="H6" s="29">
        <v>27783626</v>
      </c>
      <c r="I6">
        <v>798805.11573501094</v>
      </c>
    </row>
    <row r="7" spans="1:10" ht="30" customHeight="1" x14ac:dyDescent="0.55000000000000004">
      <c r="A7" s="5" t="s">
        <v>7</v>
      </c>
      <c r="B7" s="59">
        <v>0</v>
      </c>
      <c r="C7" s="29">
        <v>350</v>
      </c>
      <c r="D7" s="29">
        <v>316</v>
      </c>
      <c r="E7" s="181">
        <f t="shared" si="0"/>
        <v>666</v>
      </c>
      <c r="F7" s="23">
        <v>666</v>
      </c>
      <c r="G7" s="42">
        <f t="shared" si="1"/>
        <v>0</v>
      </c>
      <c r="H7" s="29">
        <v>93242664</v>
      </c>
      <c r="I7">
        <v>1584122.5513737828</v>
      </c>
    </row>
    <row r="8" spans="1:10" ht="30" customHeight="1" x14ac:dyDescent="0.55000000000000004">
      <c r="A8" s="5" t="s">
        <v>8</v>
      </c>
      <c r="B8" s="59">
        <v>235</v>
      </c>
      <c r="C8" s="29">
        <v>77</v>
      </c>
      <c r="D8" s="29">
        <v>27</v>
      </c>
      <c r="E8" s="181">
        <f t="shared" si="0"/>
        <v>104</v>
      </c>
      <c r="F8" s="23">
        <v>339</v>
      </c>
      <c r="G8" s="42">
        <f t="shared" si="1"/>
        <v>8225000</v>
      </c>
      <c r="H8" s="29">
        <v>23421011</v>
      </c>
      <c r="I8">
        <v>304864.66887444892</v>
      </c>
    </row>
    <row r="9" spans="1:10" ht="30" customHeight="1" x14ac:dyDescent="0.55000000000000004">
      <c r="A9" s="5" t="s">
        <v>9</v>
      </c>
      <c r="B9" s="59">
        <v>147</v>
      </c>
      <c r="C9" s="29">
        <v>217</v>
      </c>
      <c r="D9" s="29">
        <v>431</v>
      </c>
      <c r="E9" s="181">
        <f t="shared" si="0"/>
        <v>648</v>
      </c>
      <c r="F9" s="23">
        <v>795</v>
      </c>
      <c r="G9" s="42">
        <f t="shared" si="1"/>
        <v>5145000</v>
      </c>
      <c r="H9" s="29">
        <v>172267790</v>
      </c>
      <c r="I9">
        <v>1696797.5881325</v>
      </c>
    </row>
    <row r="10" spans="1:10" ht="30" customHeight="1" x14ac:dyDescent="0.55000000000000004">
      <c r="A10" s="5" t="s">
        <v>10</v>
      </c>
      <c r="B10" s="59">
        <v>510</v>
      </c>
      <c r="C10" s="29">
        <v>195</v>
      </c>
      <c r="D10" s="29">
        <v>23</v>
      </c>
      <c r="E10" s="181">
        <f t="shared" si="0"/>
        <v>218</v>
      </c>
      <c r="F10" s="23">
        <v>728</v>
      </c>
      <c r="G10" s="42">
        <f t="shared" si="1"/>
        <v>17850000</v>
      </c>
      <c r="H10" s="29">
        <v>47192944</v>
      </c>
      <c r="I10">
        <v>545553.77064891404</v>
      </c>
    </row>
    <row r="11" spans="1:10" ht="30" customHeight="1" x14ac:dyDescent="0.55000000000000004">
      <c r="A11" s="5" t="s">
        <v>11</v>
      </c>
      <c r="B11" s="59">
        <v>409</v>
      </c>
      <c r="C11" s="29">
        <v>134</v>
      </c>
      <c r="D11" s="29">
        <v>16</v>
      </c>
      <c r="E11" s="181">
        <f t="shared" si="0"/>
        <v>150</v>
      </c>
      <c r="F11" s="23">
        <v>559</v>
      </c>
      <c r="G11" s="42">
        <f t="shared" si="1"/>
        <v>14315000</v>
      </c>
      <c r="H11" s="29">
        <v>31893548</v>
      </c>
      <c r="I11">
        <v>892089.70285772101</v>
      </c>
    </row>
    <row r="12" spans="1:10" ht="30" customHeight="1" x14ac:dyDescent="0.55000000000000004">
      <c r="A12" s="5" t="s">
        <v>12</v>
      </c>
      <c r="B12" s="59">
        <v>58</v>
      </c>
      <c r="C12" s="29">
        <v>117</v>
      </c>
      <c r="D12" s="29">
        <v>76</v>
      </c>
      <c r="E12" s="181">
        <f t="shared" si="0"/>
        <v>193</v>
      </c>
      <c r="F12" s="23">
        <v>251</v>
      </c>
      <c r="G12" s="42">
        <f t="shared" si="1"/>
        <v>2030000</v>
      </c>
      <c r="H12" s="29">
        <v>27481850</v>
      </c>
      <c r="I12">
        <v>636915.29325335333</v>
      </c>
    </row>
    <row r="13" spans="1:10" ht="30" customHeight="1" x14ac:dyDescent="0.55000000000000004">
      <c r="A13" s="5" t="s">
        <v>13</v>
      </c>
      <c r="B13" s="59">
        <v>222</v>
      </c>
      <c r="C13" s="29">
        <v>64</v>
      </c>
      <c r="D13" s="29">
        <v>643</v>
      </c>
      <c r="E13" s="181">
        <f t="shared" si="0"/>
        <v>707</v>
      </c>
      <c r="F13" s="23">
        <v>929</v>
      </c>
      <c r="G13" s="42">
        <f t="shared" si="1"/>
        <v>7770000</v>
      </c>
      <c r="H13" s="29">
        <v>153495146</v>
      </c>
      <c r="I13">
        <v>1812896.2831203686</v>
      </c>
    </row>
    <row r="14" spans="1:10" ht="30" customHeight="1" x14ac:dyDescent="0.55000000000000004">
      <c r="A14" s="7" t="s">
        <v>14</v>
      </c>
      <c r="B14" s="157">
        <v>2810</v>
      </c>
      <c r="C14" s="29">
        <v>2543</v>
      </c>
      <c r="D14" s="29">
        <v>1972</v>
      </c>
      <c r="E14" s="181">
        <f t="shared" si="0"/>
        <v>4515</v>
      </c>
      <c r="F14" s="24">
        <v>7325</v>
      </c>
      <c r="G14" s="42">
        <f>SUM(G2:G13)</f>
        <v>102523750</v>
      </c>
      <c r="H14" s="29">
        <v>963381156</v>
      </c>
      <c r="I14">
        <v>13520000</v>
      </c>
    </row>
    <row r="15" spans="1:10" ht="48" customHeight="1" x14ac:dyDescent="0.55000000000000004">
      <c r="A15" s="49" t="s">
        <v>15</v>
      </c>
      <c r="B15" s="50"/>
      <c r="F15" s="11"/>
      <c r="G15" s="14"/>
      <c r="H15" s="11"/>
      <c r="I15">
        <v>13520000</v>
      </c>
    </row>
    <row r="16" spans="1:10" x14ac:dyDescent="0.25">
      <c r="I16">
        <v>13520000</v>
      </c>
    </row>
    <row r="17" spans="9:9" x14ac:dyDescent="0.25">
      <c r="I17">
        <v>0</v>
      </c>
    </row>
  </sheetData>
  <pageMargins left="0.7" right="0.7" top="0.75" bottom="0.75" header="0.3" footer="0.3"/>
  <ignoredErrors>
    <ignoredError sqref="E4:E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J17"/>
  <sheetViews>
    <sheetView workbookViewId="0">
      <selection activeCell="L15" sqref="L15"/>
    </sheetView>
  </sheetViews>
  <sheetFormatPr defaultRowHeight="12.5" x14ac:dyDescent="0.25"/>
  <cols>
    <col min="1" max="1" width="27.26953125" bestFit="1" customWidth="1"/>
    <col min="2" max="2" width="15.1796875" customWidth="1"/>
    <col min="3" max="3" width="12.453125" customWidth="1"/>
    <col min="4" max="4" width="12.81640625" customWidth="1"/>
    <col min="5" max="5" width="13.1796875" customWidth="1"/>
    <col min="6" max="6" width="11.81640625" customWidth="1"/>
    <col min="7" max="7" width="12.1796875" customWidth="1"/>
    <col min="8" max="8" width="13.453125" customWidth="1"/>
    <col min="9" max="9" width="16.453125" hidden="1" customWidth="1"/>
    <col min="10" max="10" width="0" hidden="1" customWidth="1"/>
  </cols>
  <sheetData>
    <row r="1" spans="1:10" ht="48" customHeight="1" x14ac:dyDescent="0.25">
      <c r="A1" s="1"/>
      <c r="B1" s="4" t="s">
        <v>18</v>
      </c>
      <c r="C1" s="22" t="s">
        <v>19</v>
      </c>
      <c r="D1" s="22" t="s">
        <v>20</v>
      </c>
      <c r="E1" s="4" t="s">
        <v>21</v>
      </c>
      <c r="F1" s="32" t="s">
        <v>1</v>
      </c>
      <c r="G1" s="4" t="s">
        <v>22</v>
      </c>
      <c r="H1" s="48" t="s">
        <v>23</v>
      </c>
      <c r="I1" s="183" t="s">
        <v>0</v>
      </c>
      <c r="J1">
        <v>35000</v>
      </c>
    </row>
    <row r="2" spans="1:10" ht="30" customHeight="1" x14ac:dyDescent="0.55000000000000004">
      <c r="A2" s="5" t="s">
        <v>2</v>
      </c>
      <c r="B2" s="59">
        <v>536</v>
      </c>
      <c r="C2" s="29">
        <v>781</v>
      </c>
      <c r="D2" s="29">
        <v>335</v>
      </c>
      <c r="E2" s="181">
        <f>SUM(C2:D2)</f>
        <v>1116</v>
      </c>
      <c r="F2" s="113">
        <v>1652</v>
      </c>
      <c r="G2" s="42">
        <f>B2*43750</f>
        <v>23450000</v>
      </c>
      <c r="H2" s="29">
        <v>265572685.5</v>
      </c>
      <c r="I2">
        <v>3305561.0961207086</v>
      </c>
    </row>
    <row r="3" spans="1:10" ht="30" customHeight="1" x14ac:dyDescent="0.55000000000000004">
      <c r="A3" s="5" t="s">
        <v>3</v>
      </c>
      <c r="B3" s="59">
        <v>78</v>
      </c>
      <c r="C3" s="29">
        <v>10</v>
      </c>
      <c r="D3" s="29">
        <v>17</v>
      </c>
      <c r="E3" s="181">
        <f t="shared" ref="E3:E14" si="0">SUM(C3:D3)</f>
        <v>27</v>
      </c>
      <c r="F3" s="113">
        <v>105</v>
      </c>
      <c r="G3" s="42">
        <f>B3*J$1</f>
        <v>2730000</v>
      </c>
      <c r="H3" s="29">
        <v>3395000</v>
      </c>
      <c r="I3">
        <v>174300.92205671969</v>
      </c>
    </row>
    <row r="4" spans="1:10" ht="30" customHeight="1" x14ac:dyDescent="0.55000000000000004">
      <c r="A4" s="5" t="s">
        <v>4</v>
      </c>
      <c r="B4" s="59">
        <v>194</v>
      </c>
      <c r="C4" s="29">
        <v>0</v>
      </c>
      <c r="D4" s="29">
        <v>0</v>
      </c>
      <c r="E4" s="181">
        <f t="shared" si="0"/>
        <v>0</v>
      </c>
      <c r="F4" s="113">
        <v>194</v>
      </c>
      <c r="G4" s="42">
        <f t="shared" ref="G4:G13" si="1">B4*J$1</f>
        <v>6790000</v>
      </c>
      <c r="H4" s="29">
        <v>4710852.5</v>
      </c>
      <c r="I4">
        <v>116450.86423407936</v>
      </c>
    </row>
    <row r="5" spans="1:10" ht="30" customHeight="1" x14ac:dyDescent="0.55000000000000004">
      <c r="A5" s="5" t="s">
        <v>5</v>
      </c>
      <c r="B5" s="59">
        <v>540</v>
      </c>
      <c r="C5" s="29">
        <v>647</v>
      </c>
      <c r="D5" s="29">
        <v>266</v>
      </c>
      <c r="E5" s="181">
        <f t="shared" si="0"/>
        <v>913</v>
      </c>
      <c r="F5" s="113">
        <v>1453</v>
      </c>
      <c r="G5" s="42">
        <f t="shared" si="1"/>
        <v>18900000</v>
      </c>
      <c r="H5" s="29">
        <v>114287656.5</v>
      </c>
      <c r="I5">
        <v>1989309.6863946454</v>
      </c>
    </row>
    <row r="6" spans="1:10" ht="30" customHeight="1" x14ac:dyDescent="0.55000000000000004">
      <c r="A6" s="5" t="s">
        <v>6</v>
      </c>
      <c r="B6" s="59">
        <v>237</v>
      </c>
      <c r="C6" s="29">
        <v>44</v>
      </c>
      <c r="D6" s="29">
        <v>26</v>
      </c>
      <c r="E6" s="181">
        <f t="shared" si="0"/>
        <v>70</v>
      </c>
      <c r="F6" s="113">
        <v>307</v>
      </c>
      <c r="G6" s="42">
        <f t="shared" si="1"/>
        <v>8295000</v>
      </c>
      <c r="H6" s="29">
        <v>14261138</v>
      </c>
      <c r="I6">
        <v>344231.86670423945</v>
      </c>
    </row>
    <row r="7" spans="1:10" ht="30" customHeight="1" x14ac:dyDescent="0.55000000000000004">
      <c r="A7" s="5" t="s">
        <v>7</v>
      </c>
      <c r="B7" s="59">
        <v>0</v>
      </c>
      <c r="C7" s="29">
        <v>364</v>
      </c>
      <c r="D7" s="29">
        <v>329</v>
      </c>
      <c r="E7" s="181">
        <f t="shared" si="0"/>
        <v>693</v>
      </c>
      <c r="F7" s="113">
        <v>693</v>
      </c>
      <c r="G7" s="42">
        <f t="shared" si="1"/>
        <v>0</v>
      </c>
      <c r="H7" s="29">
        <v>87445165.5</v>
      </c>
      <c r="I7">
        <v>1202261.0761450029</v>
      </c>
    </row>
    <row r="8" spans="1:10" ht="30" customHeight="1" x14ac:dyDescent="0.55000000000000004">
      <c r="A8" s="5" t="s">
        <v>8</v>
      </c>
      <c r="B8" s="59">
        <v>50</v>
      </c>
      <c r="C8" s="29">
        <v>59</v>
      </c>
      <c r="D8" s="29">
        <v>8</v>
      </c>
      <c r="E8" s="181">
        <f t="shared" si="0"/>
        <v>67</v>
      </c>
      <c r="F8" s="113">
        <v>117</v>
      </c>
      <c r="G8" s="42">
        <f t="shared" si="1"/>
        <v>1750000</v>
      </c>
      <c r="H8" s="29">
        <v>10026689</v>
      </c>
      <c r="I8">
        <v>166525.84359628623</v>
      </c>
    </row>
    <row r="9" spans="1:10" ht="30" customHeight="1" x14ac:dyDescent="0.55000000000000004">
      <c r="A9" s="5" t="s">
        <v>9</v>
      </c>
      <c r="B9" s="59">
        <v>143</v>
      </c>
      <c r="C9" s="29">
        <v>253</v>
      </c>
      <c r="D9" s="29">
        <v>462</v>
      </c>
      <c r="E9" s="181">
        <f t="shared" si="0"/>
        <v>715</v>
      </c>
      <c r="F9" s="113">
        <v>858</v>
      </c>
      <c r="G9" s="42">
        <f t="shared" si="1"/>
        <v>5005000</v>
      </c>
      <c r="H9" s="29">
        <v>113772566.5</v>
      </c>
      <c r="I9">
        <v>1530895.415469774</v>
      </c>
    </row>
    <row r="10" spans="1:10" ht="30" customHeight="1" x14ac:dyDescent="0.55000000000000004">
      <c r="A10" s="5" t="s">
        <v>10</v>
      </c>
      <c r="B10" s="59">
        <v>535</v>
      </c>
      <c r="C10" s="29">
        <v>203</v>
      </c>
      <c r="D10" s="29">
        <v>29</v>
      </c>
      <c r="E10" s="181">
        <f t="shared" si="0"/>
        <v>232</v>
      </c>
      <c r="F10" s="113">
        <v>767</v>
      </c>
      <c r="G10" s="42">
        <f t="shared" si="1"/>
        <v>18725000</v>
      </c>
      <c r="H10" s="29">
        <v>37036834</v>
      </c>
      <c r="I10">
        <v>870848.67360054213</v>
      </c>
    </row>
    <row r="11" spans="1:10" ht="30" customHeight="1" x14ac:dyDescent="0.55000000000000004">
      <c r="A11" s="5" t="s">
        <v>11</v>
      </c>
      <c r="B11" s="59">
        <v>409</v>
      </c>
      <c r="C11" s="29">
        <v>134</v>
      </c>
      <c r="D11" s="29">
        <v>16</v>
      </c>
      <c r="E11" s="181">
        <f t="shared" si="0"/>
        <v>150</v>
      </c>
      <c r="F11" s="113">
        <v>559</v>
      </c>
      <c r="G11" s="42">
        <f t="shared" si="1"/>
        <v>14315000</v>
      </c>
      <c r="H11" s="29">
        <v>22540621</v>
      </c>
      <c r="I11">
        <v>600422.12770870572</v>
      </c>
    </row>
    <row r="12" spans="1:10" ht="30" customHeight="1" x14ac:dyDescent="0.55000000000000004">
      <c r="A12" s="5" t="s">
        <v>12</v>
      </c>
      <c r="B12" s="59">
        <v>47</v>
      </c>
      <c r="C12" s="29">
        <v>59</v>
      </c>
      <c r="D12" s="29">
        <v>60</v>
      </c>
      <c r="E12" s="181">
        <f t="shared" si="0"/>
        <v>119</v>
      </c>
      <c r="F12" s="113">
        <v>166</v>
      </c>
      <c r="G12" s="42">
        <f t="shared" si="1"/>
        <v>1645000</v>
      </c>
      <c r="H12" s="29">
        <v>15124000.5</v>
      </c>
      <c r="I12">
        <v>243179.03009442339</v>
      </c>
    </row>
    <row r="13" spans="1:10" ht="30" customHeight="1" x14ac:dyDescent="0.55000000000000004">
      <c r="A13" s="5" t="s">
        <v>13</v>
      </c>
      <c r="B13" s="59">
        <v>216</v>
      </c>
      <c r="C13" s="29">
        <v>98</v>
      </c>
      <c r="D13" s="29">
        <v>498</v>
      </c>
      <c r="E13" s="181">
        <f t="shared" si="0"/>
        <v>596</v>
      </c>
      <c r="F13" s="113">
        <v>812</v>
      </c>
      <c r="G13" s="42">
        <f t="shared" si="1"/>
        <v>7560000</v>
      </c>
      <c r="H13" s="29">
        <v>74338695.5</v>
      </c>
      <c r="I13">
        <v>1192286.3978748729</v>
      </c>
    </row>
    <row r="14" spans="1:10" ht="30" customHeight="1" x14ac:dyDescent="0.55000000000000004">
      <c r="A14" s="7" t="s">
        <v>14</v>
      </c>
      <c r="B14" s="157">
        <v>2985</v>
      </c>
      <c r="C14" s="29">
        <v>2652</v>
      </c>
      <c r="D14" s="29">
        <v>2046</v>
      </c>
      <c r="E14" s="181">
        <f t="shared" si="0"/>
        <v>4698</v>
      </c>
      <c r="F14" s="158">
        <v>7683</v>
      </c>
      <c r="G14" s="42">
        <f>SUM(G2:G13)</f>
        <v>109165000</v>
      </c>
      <c r="H14" s="29">
        <v>762511904.5</v>
      </c>
      <c r="I14">
        <v>11736272.999999998</v>
      </c>
    </row>
    <row r="15" spans="1:10" ht="48" customHeight="1" x14ac:dyDescent="0.55000000000000004">
      <c r="A15" s="49" t="s">
        <v>15</v>
      </c>
      <c r="B15" s="50"/>
      <c r="F15" s="11"/>
      <c r="G15" s="14"/>
      <c r="H15" s="11"/>
      <c r="I15">
        <v>11736273</v>
      </c>
    </row>
    <row r="16" spans="1:10" x14ac:dyDescent="0.25">
      <c r="I16">
        <v>13520000</v>
      </c>
    </row>
    <row r="17" spans="9:9" x14ac:dyDescent="0.25">
      <c r="I17">
        <v>0</v>
      </c>
    </row>
  </sheetData>
  <pageMargins left="0.7" right="0.7" top="0.75" bottom="0.75" header="0.3" footer="0.3"/>
  <ignoredErrors>
    <ignoredError sqref="E2:E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6"/>
  <dimension ref="A1:I16"/>
  <sheetViews>
    <sheetView showGridLines="0" workbookViewId="0">
      <pane ySplit="2" topLeftCell="A3" activePane="bottomLeft" state="frozen"/>
      <selection pane="bottomLeft" activeCell="C33" sqref="C33"/>
    </sheetView>
  </sheetViews>
  <sheetFormatPr defaultRowHeight="12.5" x14ac:dyDescent="0.25"/>
  <cols>
    <col min="1" max="1" width="32.26953125" customWidth="1"/>
    <col min="2" max="4" width="11.7265625" customWidth="1"/>
    <col min="5" max="5" width="13.26953125" customWidth="1"/>
    <col min="6" max="6" width="14.7265625" customWidth="1"/>
    <col min="7" max="7" width="16.54296875" customWidth="1"/>
    <col min="8" max="8" width="12.453125" customWidth="1"/>
    <col min="9" max="9" width="11" customWidth="1"/>
  </cols>
  <sheetData>
    <row r="1" spans="1:9" x14ac:dyDescent="0.25">
      <c r="A1" s="415" t="s">
        <v>116</v>
      </c>
      <c r="B1" s="416"/>
      <c r="C1" s="416"/>
      <c r="D1" s="416"/>
      <c r="E1" s="416"/>
      <c r="F1" s="416"/>
      <c r="G1" s="416"/>
      <c r="H1" s="402"/>
      <c r="I1" s="196"/>
    </row>
    <row r="2" spans="1:9" ht="50.5" x14ac:dyDescent="0.3">
      <c r="A2" s="195" t="s">
        <v>24</v>
      </c>
      <c r="B2" s="192" t="s">
        <v>117</v>
      </c>
      <c r="C2" s="192" t="s">
        <v>118</v>
      </c>
      <c r="D2" s="192" t="s">
        <v>1</v>
      </c>
      <c r="E2" s="193" t="s">
        <v>120</v>
      </c>
      <c r="F2" s="193" t="s">
        <v>119</v>
      </c>
      <c r="G2" s="194" t="s">
        <v>121</v>
      </c>
      <c r="H2" s="202" t="s">
        <v>122</v>
      </c>
      <c r="I2" s="204" t="s">
        <v>123</v>
      </c>
    </row>
    <row r="3" spans="1:9" ht="17.5" x14ac:dyDescent="0.55000000000000004">
      <c r="A3" s="5" t="s">
        <v>2</v>
      </c>
      <c r="B3" s="29">
        <v>536</v>
      </c>
      <c r="C3" s="29">
        <v>1116</v>
      </c>
      <c r="D3" s="181">
        <v>1652</v>
      </c>
      <c r="E3" s="42">
        <v>23450000</v>
      </c>
      <c r="F3" s="42">
        <f>G3-E3</f>
        <v>242122685.5</v>
      </c>
      <c r="G3" s="51">
        <f>(531145371)/2</f>
        <v>265572685.5</v>
      </c>
      <c r="H3" s="45">
        <v>3295555.359381312</v>
      </c>
      <c r="I3" s="203">
        <f>H3/H$15</f>
        <v>0.28165339167900311</v>
      </c>
    </row>
    <row r="4" spans="1:9" ht="17.5" x14ac:dyDescent="0.55000000000000004">
      <c r="A4" s="5" t="s">
        <v>3</v>
      </c>
      <c r="B4" s="29">
        <v>78</v>
      </c>
      <c r="C4" s="29">
        <v>27</v>
      </c>
      <c r="D4" s="181">
        <v>105</v>
      </c>
      <c r="E4" s="42">
        <v>2730000</v>
      </c>
      <c r="F4" s="42">
        <f t="shared" ref="F4:F15" si="0">G4-E4</f>
        <v>665000</v>
      </c>
      <c r="G4" s="51">
        <f>(6790000)/2</f>
        <v>3395000</v>
      </c>
      <c r="H4" s="45">
        <v>173773.32353749088</v>
      </c>
      <c r="I4" s="203">
        <f t="shared" ref="I4:I14" si="1">H4/H$15</f>
        <v>1.4851471336489844E-2</v>
      </c>
    </row>
    <row r="5" spans="1:9" ht="17.5" x14ac:dyDescent="0.55000000000000004">
      <c r="A5" s="5" t="s">
        <v>4</v>
      </c>
      <c r="B5" s="29">
        <v>194</v>
      </c>
      <c r="C5" s="29">
        <v>0</v>
      </c>
      <c r="D5" s="181">
        <v>194</v>
      </c>
      <c r="E5" s="42">
        <v>6790000</v>
      </c>
      <c r="F5" s="42">
        <f t="shared" si="0"/>
        <v>-2079147.5</v>
      </c>
      <c r="G5" s="51">
        <f>(9421705)/2</f>
        <v>4710852.5</v>
      </c>
      <c r="H5" s="45">
        <v>116098.37439749191</v>
      </c>
      <c r="I5" s="203">
        <f t="shared" si="1"/>
        <v>9.9223036337071704E-3</v>
      </c>
    </row>
    <row r="6" spans="1:9" ht="17.5" x14ac:dyDescent="0.55000000000000004">
      <c r="A6" s="5" t="s">
        <v>5</v>
      </c>
      <c r="B6" s="29">
        <v>540</v>
      </c>
      <c r="C6" s="29">
        <v>913</v>
      </c>
      <c r="D6" s="181">
        <v>1453</v>
      </c>
      <c r="E6" s="42">
        <v>18900000</v>
      </c>
      <c r="F6" s="42">
        <f t="shared" si="0"/>
        <v>95387656.5</v>
      </c>
      <c r="G6" s="51">
        <f>(228575313)/2</f>
        <v>114287656.5</v>
      </c>
      <c r="H6" s="45">
        <v>1983288.1643484924</v>
      </c>
      <c r="I6" s="203">
        <f t="shared" si="1"/>
        <v>0.16950097244624809</v>
      </c>
    </row>
    <row r="7" spans="1:9" ht="17.5" x14ac:dyDescent="0.55000000000000004">
      <c r="A7" s="5" t="s">
        <v>6</v>
      </c>
      <c r="B7" s="29">
        <v>237</v>
      </c>
      <c r="C7" s="29">
        <v>70</v>
      </c>
      <c r="D7" s="181">
        <v>307</v>
      </c>
      <c r="E7" s="42">
        <v>8295000</v>
      </c>
      <c r="F7" s="42">
        <f t="shared" si="0"/>
        <v>5966138</v>
      </c>
      <c r="G7" s="51">
        <f>(28522276)/2</f>
        <v>14261138</v>
      </c>
      <c r="H7" s="45">
        <v>343189.8973273625</v>
      </c>
      <c r="I7" s="203">
        <f t="shared" si="1"/>
        <v>2.9330594704489191E-2</v>
      </c>
    </row>
    <row r="8" spans="1:9" ht="17.5" x14ac:dyDescent="0.55000000000000004">
      <c r="A8" s="5" t="s">
        <v>7</v>
      </c>
      <c r="B8" s="29">
        <v>0</v>
      </c>
      <c r="C8" s="29">
        <v>693</v>
      </c>
      <c r="D8" s="181">
        <v>693</v>
      </c>
      <c r="E8" s="42">
        <v>0</v>
      </c>
      <c r="F8" s="42">
        <f t="shared" si="0"/>
        <v>87445165.5</v>
      </c>
      <c r="G8" s="51">
        <f>(174890331)/2</f>
        <v>87445165.5</v>
      </c>
      <c r="H8" s="45">
        <v>1198621.9034084748</v>
      </c>
      <c r="I8" s="203">
        <f t="shared" si="1"/>
        <v>0.10243976738995444</v>
      </c>
    </row>
    <row r="9" spans="1:9" ht="17.5" x14ac:dyDescent="0.55000000000000004">
      <c r="A9" s="5" t="s">
        <v>8</v>
      </c>
      <c r="B9" s="29">
        <v>50</v>
      </c>
      <c r="C9" s="29">
        <v>67</v>
      </c>
      <c r="D9" s="181">
        <v>117</v>
      </c>
      <c r="E9" s="42">
        <v>1750000</v>
      </c>
      <c r="F9" s="42">
        <f t="shared" si="0"/>
        <v>8276689</v>
      </c>
      <c r="G9" s="51">
        <f>(20053378)/2</f>
        <v>10026689</v>
      </c>
      <c r="H9" s="45">
        <v>166021.77977689842</v>
      </c>
      <c r="I9" s="203">
        <f t="shared" si="1"/>
        <v>1.4188988582345198E-2</v>
      </c>
    </row>
    <row r="10" spans="1:9" ht="17.5" x14ac:dyDescent="0.55000000000000004">
      <c r="A10" s="5" t="s">
        <v>9</v>
      </c>
      <c r="B10" s="29">
        <v>143</v>
      </c>
      <c r="C10" s="29">
        <v>715</v>
      </c>
      <c r="D10" s="181">
        <v>858</v>
      </c>
      <c r="E10" s="42">
        <v>5005000</v>
      </c>
      <c r="F10" s="42">
        <f t="shared" si="0"/>
        <v>108767566.5</v>
      </c>
      <c r="G10" s="51">
        <f>(227545133)/2</f>
        <v>113772566.5</v>
      </c>
      <c r="H10" s="45">
        <v>1526261.4861436102</v>
      </c>
      <c r="I10" s="203">
        <f t="shared" si="1"/>
        <v>0.1304413603423995</v>
      </c>
    </row>
    <row r="11" spans="1:9" ht="17.5" x14ac:dyDescent="0.55000000000000004">
      <c r="A11" s="5" t="s">
        <v>10</v>
      </c>
      <c r="B11" s="29">
        <v>535</v>
      </c>
      <c r="C11" s="29">
        <v>232</v>
      </c>
      <c r="D11" s="181">
        <v>767</v>
      </c>
      <c r="E11" s="42">
        <v>18725000</v>
      </c>
      <c r="F11" s="42">
        <f t="shared" si="0"/>
        <v>18311834</v>
      </c>
      <c r="G11" s="51">
        <f>(74073668)/2</f>
        <v>37036834</v>
      </c>
      <c r="H11" s="45">
        <v>868212.666485706</v>
      </c>
      <c r="I11" s="203">
        <f t="shared" si="1"/>
        <v>7.420146699046129E-2</v>
      </c>
    </row>
    <row r="12" spans="1:9" ht="17.5" x14ac:dyDescent="0.55000000000000004">
      <c r="A12" s="5" t="s">
        <v>11</v>
      </c>
      <c r="B12" s="29">
        <v>409</v>
      </c>
      <c r="C12" s="29">
        <v>150</v>
      </c>
      <c r="D12" s="181">
        <v>559</v>
      </c>
      <c r="E12" s="42">
        <v>14315000</v>
      </c>
      <c r="F12" s="42">
        <f t="shared" si="0"/>
        <v>8225621</v>
      </c>
      <c r="G12" s="51">
        <f>(45081242)/2</f>
        <v>22540621</v>
      </c>
      <c r="H12" s="45">
        <v>598604.68565645861</v>
      </c>
      <c r="I12" s="203">
        <f t="shared" si="1"/>
        <v>5.1159522934470396E-2</v>
      </c>
    </row>
    <row r="13" spans="1:9" ht="17.5" x14ac:dyDescent="0.55000000000000004">
      <c r="A13" s="5" t="s">
        <v>12</v>
      </c>
      <c r="B13" s="29">
        <v>47</v>
      </c>
      <c r="C13" s="29">
        <v>119</v>
      </c>
      <c r="D13" s="181">
        <v>166</v>
      </c>
      <c r="E13" s="42">
        <v>1645000</v>
      </c>
      <c r="F13" s="42">
        <f t="shared" si="0"/>
        <v>13479000.5</v>
      </c>
      <c r="G13" s="51">
        <f>(30248001)/2</f>
        <v>15124000.5</v>
      </c>
      <c r="H13" s="45">
        <v>242442.94164078022</v>
      </c>
      <c r="I13" s="203">
        <f t="shared" si="1"/>
        <v>2.0720294261595943E-2</v>
      </c>
    </row>
    <row r="14" spans="1:9" ht="17.5" x14ac:dyDescent="0.55000000000000004">
      <c r="A14" s="5" t="s">
        <v>13</v>
      </c>
      <c r="B14" s="29">
        <v>216</v>
      </c>
      <c r="C14" s="29">
        <v>596</v>
      </c>
      <c r="D14" s="181">
        <v>812</v>
      </c>
      <c r="E14" s="42">
        <v>7560000</v>
      </c>
      <c r="F14" s="42">
        <f t="shared" si="0"/>
        <v>66778695.5</v>
      </c>
      <c r="G14" s="51">
        <f>(148677391)/2</f>
        <v>74338695.5</v>
      </c>
      <c r="H14" s="45">
        <v>1188677.417895922</v>
      </c>
      <c r="I14" s="203">
        <f t="shared" si="1"/>
        <v>0.10158986569883584</v>
      </c>
    </row>
    <row r="15" spans="1:9" ht="17.5" x14ac:dyDescent="0.55000000000000004">
      <c r="A15" s="7" t="s">
        <v>14</v>
      </c>
      <c r="B15" s="29">
        <v>2985</v>
      </c>
      <c r="C15" s="29">
        <v>4698</v>
      </c>
      <c r="D15" s="158">
        <v>7683</v>
      </c>
      <c r="E15" s="42">
        <v>109165000</v>
      </c>
      <c r="F15" s="42">
        <f t="shared" si="0"/>
        <v>653346904.5</v>
      </c>
      <c r="G15" s="45">
        <f>(1525023809)/2</f>
        <v>762511904.5</v>
      </c>
      <c r="H15" s="45">
        <v>11700748</v>
      </c>
      <c r="I15" s="33"/>
    </row>
    <row r="16" spans="1:9" x14ac:dyDescent="0.25">
      <c r="B16" s="13"/>
      <c r="C16" s="13"/>
      <c r="D16" s="13"/>
      <c r="E16" s="13"/>
      <c r="F16" s="13"/>
      <c r="G16" s="13"/>
      <c r="H16" s="14"/>
    </row>
  </sheetData>
  <mergeCells count="1">
    <mergeCell ref="A1:H1"/>
  </mergeCells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ViewChart1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2:G16"/>
  <sheetViews>
    <sheetView showGridLines="0" workbookViewId="0">
      <pane ySplit="2" topLeftCell="A3" activePane="bottomLeft" state="frozen"/>
      <selection pane="bottomLeft" activeCell="J11" sqref="J11"/>
    </sheetView>
  </sheetViews>
  <sheetFormatPr defaultColWidth="9.1796875" defaultRowHeight="12.5" x14ac:dyDescent="0.25"/>
  <cols>
    <col min="1" max="1" width="32.26953125" style="188" customWidth="1"/>
    <col min="2" max="4" width="11.7265625" style="188" customWidth="1"/>
    <col min="5" max="5" width="13.26953125" style="188" customWidth="1"/>
    <col min="6" max="6" width="16.54296875" style="188" customWidth="1"/>
    <col min="7" max="16384" width="9.1796875" style="188"/>
  </cols>
  <sheetData>
    <row r="2" spans="1:7" ht="31" x14ac:dyDescent="0.3">
      <c r="A2" s="184" t="s">
        <v>24</v>
      </c>
      <c r="B2" s="185" t="s">
        <v>18</v>
      </c>
      <c r="C2" s="185" t="s">
        <v>21</v>
      </c>
      <c r="D2" s="185" t="s">
        <v>1</v>
      </c>
      <c r="E2" s="186" t="s">
        <v>26</v>
      </c>
      <c r="F2" s="187" t="s">
        <v>25</v>
      </c>
    </row>
    <row r="3" spans="1:7" ht="17.5" x14ac:dyDescent="0.55000000000000004">
      <c r="A3" s="189" t="s">
        <v>2</v>
      </c>
      <c r="B3" s="29">
        <v>365</v>
      </c>
      <c r="C3" s="29">
        <v>725</v>
      </c>
      <c r="D3" s="23">
        <v>1090</v>
      </c>
      <c r="E3" s="42">
        <v>20868750</v>
      </c>
      <c r="F3" s="51">
        <v>261418632</v>
      </c>
      <c r="G3" s="190"/>
    </row>
    <row r="4" spans="1:7" ht="17.5" x14ac:dyDescent="0.55000000000000004">
      <c r="A4" s="189" t="s">
        <v>3</v>
      </c>
      <c r="B4" s="29">
        <v>320</v>
      </c>
      <c r="C4" s="29">
        <v>12</v>
      </c>
      <c r="D4" s="23">
        <v>332</v>
      </c>
      <c r="E4" s="42">
        <v>4935000</v>
      </c>
      <c r="F4" s="51">
        <v>5179020</v>
      </c>
      <c r="G4" s="190"/>
    </row>
    <row r="5" spans="1:7" ht="17.5" x14ac:dyDescent="0.55000000000000004">
      <c r="A5" s="189" t="s">
        <v>4</v>
      </c>
      <c r="B5" s="29">
        <v>43</v>
      </c>
      <c r="C5" s="29">
        <v>32</v>
      </c>
      <c r="D5" s="23">
        <v>75</v>
      </c>
      <c r="E5" s="42">
        <v>945000</v>
      </c>
      <c r="F5" s="51">
        <v>10243571</v>
      </c>
      <c r="G5" s="190"/>
    </row>
    <row r="6" spans="1:7" ht="17.5" x14ac:dyDescent="0.55000000000000004">
      <c r="A6" s="189" t="s">
        <v>5</v>
      </c>
      <c r="B6" s="29">
        <v>247</v>
      </c>
      <c r="C6" s="29">
        <v>623</v>
      </c>
      <c r="D6" s="23">
        <v>870</v>
      </c>
      <c r="E6" s="42">
        <v>12810000</v>
      </c>
      <c r="F6" s="51">
        <v>109761354</v>
      </c>
      <c r="G6" s="190"/>
    </row>
    <row r="7" spans="1:7" ht="17.5" x14ac:dyDescent="0.55000000000000004">
      <c r="A7" s="189" t="s">
        <v>6</v>
      </c>
      <c r="B7" s="29">
        <v>191</v>
      </c>
      <c r="C7" s="29">
        <v>232</v>
      </c>
      <c r="D7" s="23">
        <v>423</v>
      </c>
      <c r="E7" s="42">
        <v>7630000</v>
      </c>
      <c r="F7" s="51">
        <v>27783626</v>
      </c>
      <c r="G7" s="190"/>
    </row>
    <row r="8" spans="1:7" ht="17.5" x14ac:dyDescent="0.55000000000000004">
      <c r="A8" s="189" t="s">
        <v>7</v>
      </c>
      <c r="B8" s="29">
        <v>2</v>
      </c>
      <c r="C8" s="29">
        <v>682</v>
      </c>
      <c r="D8" s="23">
        <v>684</v>
      </c>
      <c r="E8" s="42">
        <v>0</v>
      </c>
      <c r="F8" s="51">
        <v>93242664</v>
      </c>
      <c r="G8" s="190"/>
    </row>
    <row r="9" spans="1:7" ht="17.5" x14ac:dyDescent="0.55000000000000004">
      <c r="A9" s="189" t="s">
        <v>8</v>
      </c>
      <c r="B9" s="29">
        <v>102</v>
      </c>
      <c r="C9" s="29">
        <v>70</v>
      </c>
      <c r="D9" s="23">
        <v>172</v>
      </c>
      <c r="E9" s="42">
        <v>8225000</v>
      </c>
      <c r="F9" s="51">
        <v>23421011</v>
      </c>
      <c r="G9" s="190"/>
    </row>
    <row r="10" spans="1:7" ht="17.5" x14ac:dyDescent="0.55000000000000004">
      <c r="A10" s="189" t="s">
        <v>9</v>
      </c>
      <c r="B10" s="29">
        <v>105</v>
      </c>
      <c r="C10" s="29">
        <v>606</v>
      </c>
      <c r="D10" s="23">
        <v>711</v>
      </c>
      <c r="E10" s="42">
        <v>5145000</v>
      </c>
      <c r="F10" s="51">
        <v>172267790</v>
      </c>
      <c r="G10" s="190"/>
    </row>
    <row r="11" spans="1:7" ht="17.5" x14ac:dyDescent="0.55000000000000004">
      <c r="A11" s="189" t="s">
        <v>10</v>
      </c>
      <c r="B11" s="29">
        <v>250</v>
      </c>
      <c r="C11" s="29">
        <v>91</v>
      </c>
      <c r="D11" s="23">
        <v>341</v>
      </c>
      <c r="E11" s="42">
        <v>17850000</v>
      </c>
      <c r="F11" s="51">
        <v>47192944</v>
      </c>
      <c r="G11" s="190"/>
    </row>
    <row r="12" spans="1:7" ht="17.5" x14ac:dyDescent="0.55000000000000004">
      <c r="A12" s="189" t="s">
        <v>11</v>
      </c>
      <c r="B12" s="29">
        <v>470</v>
      </c>
      <c r="C12" s="29">
        <v>103</v>
      </c>
      <c r="D12" s="23">
        <v>597</v>
      </c>
      <c r="E12" s="42">
        <v>14315000</v>
      </c>
      <c r="F12" s="51">
        <v>31893548</v>
      </c>
      <c r="G12" s="190"/>
    </row>
    <row r="13" spans="1:7" ht="17.5" x14ac:dyDescent="0.55000000000000004">
      <c r="A13" s="189" t="s">
        <v>12</v>
      </c>
      <c r="B13" s="29">
        <v>123</v>
      </c>
      <c r="C13" s="29">
        <v>253</v>
      </c>
      <c r="D13" s="23">
        <v>337</v>
      </c>
      <c r="E13" s="42">
        <v>2030000</v>
      </c>
      <c r="F13" s="51">
        <v>27481850</v>
      </c>
      <c r="G13" s="190"/>
    </row>
    <row r="14" spans="1:7" ht="17.5" x14ac:dyDescent="0.55000000000000004">
      <c r="A14" s="189" t="s">
        <v>13</v>
      </c>
      <c r="B14" s="29">
        <v>224</v>
      </c>
      <c r="C14" s="29">
        <v>668</v>
      </c>
      <c r="D14" s="23">
        <v>892</v>
      </c>
      <c r="E14" s="42">
        <v>7770000</v>
      </c>
      <c r="F14" s="51">
        <v>153495146</v>
      </c>
      <c r="G14" s="190"/>
    </row>
    <row r="15" spans="1:7" ht="17.5" x14ac:dyDescent="0.55000000000000004">
      <c r="A15" s="191" t="s">
        <v>14</v>
      </c>
      <c r="B15" s="29">
        <v>2442</v>
      </c>
      <c r="C15" s="29">
        <v>4097</v>
      </c>
      <c r="D15" s="24">
        <v>6524</v>
      </c>
      <c r="E15" s="42">
        <v>102523750</v>
      </c>
      <c r="F15" s="45">
        <v>963381156</v>
      </c>
      <c r="G15" s="190"/>
    </row>
    <row r="16" spans="1:7" x14ac:dyDescent="0.25">
      <c r="B16" s="190"/>
      <c r="C16" s="190"/>
      <c r="D16" s="190"/>
      <c r="E16" s="190"/>
      <c r="F16" s="190"/>
      <c r="G16" s="190"/>
    </row>
  </sheetData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ViewChart1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I16"/>
  <sheetViews>
    <sheetView showGridLines="0" workbookViewId="0">
      <pane ySplit="2" topLeftCell="A3" activePane="bottomLeft" state="frozen"/>
      <selection pane="bottomLeft" activeCell="F18" sqref="F18"/>
    </sheetView>
  </sheetViews>
  <sheetFormatPr defaultRowHeight="12.5" x14ac:dyDescent="0.25"/>
  <cols>
    <col min="1" max="1" width="26.7265625" customWidth="1"/>
    <col min="2" max="3" width="7.54296875" bestFit="1" customWidth="1"/>
    <col min="4" max="4" width="9.7265625" customWidth="1"/>
    <col min="5" max="5" width="13.26953125" customWidth="1"/>
    <col min="6" max="6" width="14.7265625" customWidth="1"/>
    <col min="7" max="7" width="16.54296875" customWidth="1"/>
    <col min="8" max="8" width="12.453125" customWidth="1"/>
    <col min="9" max="9" width="11" customWidth="1"/>
  </cols>
  <sheetData>
    <row r="1" spans="1:9" x14ac:dyDescent="0.25">
      <c r="A1" s="415" t="s">
        <v>126</v>
      </c>
      <c r="B1" s="416"/>
      <c r="C1" s="416"/>
      <c r="D1" s="416"/>
      <c r="E1" s="416"/>
      <c r="F1" s="416"/>
      <c r="G1" s="416"/>
      <c r="H1" s="402"/>
      <c r="I1" s="196"/>
    </row>
    <row r="2" spans="1:9" ht="50.5" x14ac:dyDescent="0.3">
      <c r="A2" s="195" t="s">
        <v>24</v>
      </c>
      <c r="B2" s="192" t="s">
        <v>117</v>
      </c>
      <c r="C2" s="192" t="s">
        <v>118</v>
      </c>
      <c r="D2" s="192" t="s">
        <v>1</v>
      </c>
      <c r="E2" s="193" t="s">
        <v>120</v>
      </c>
      <c r="F2" s="193" t="s">
        <v>119</v>
      </c>
      <c r="G2" s="194" t="s">
        <v>121</v>
      </c>
      <c r="H2" s="202" t="s">
        <v>127</v>
      </c>
      <c r="I2" s="204" t="s">
        <v>123</v>
      </c>
    </row>
    <row r="3" spans="1:9" ht="17.5" x14ac:dyDescent="0.55000000000000004">
      <c r="A3" s="5" t="s">
        <v>2</v>
      </c>
      <c r="B3" s="29">
        <v>590</v>
      </c>
      <c r="C3" s="29">
        <v>1364</v>
      </c>
      <c r="D3" s="181">
        <v>1954</v>
      </c>
      <c r="E3" s="42">
        <v>25812500</v>
      </c>
      <c r="F3" s="42">
        <v>312682370</v>
      </c>
      <c r="G3" s="51">
        <f>SUM(E3:F3)</f>
        <v>338494870</v>
      </c>
      <c r="H3" s="45">
        <v>3402980.7372984025</v>
      </c>
      <c r="I3" s="203">
        <f>H3/G3</f>
        <v>1.0053271227709899E-2</v>
      </c>
    </row>
    <row r="4" spans="1:9" ht="17.5" x14ac:dyDescent="0.55000000000000004">
      <c r="A4" s="5" t="s">
        <v>3</v>
      </c>
      <c r="B4" s="29">
        <v>198</v>
      </c>
      <c r="C4" s="29">
        <v>8</v>
      </c>
      <c r="D4" s="181">
        <v>206</v>
      </c>
      <c r="E4" s="42">
        <v>6930000</v>
      </c>
      <c r="F4" s="42">
        <v>785981</v>
      </c>
      <c r="G4" s="51">
        <f t="shared" ref="G4:G15" si="0">SUM(E4:F4)</f>
        <v>7715981</v>
      </c>
      <c r="H4" s="45">
        <v>164146.5205108774</v>
      </c>
      <c r="I4" s="203">
        <f t="shared" ref="I4:I15" si="1">H4/G4</f>
        <v>2.1273577593163773E-2</v>
      </c>
    </row>
    <row r="5" spans="1:9" ht="17.5" x14ac:dyDescent="0.55000000000000004">
      <c r="A5" s="5" t="s">
        <v>4</v>
      </c>
      <c r="B5" s="29">
        <v>74</v>
      </c>
      <c r="C5" s="29">
        <v>32</v>
      </c>
      <c r="D5" s="181">
        <v>106</v>
      </c>
      <c r="E5" s="42">
        <v>2590000</v>
      </c>
      <c r="F5" s="42">
        <v>4081703.5</v>
      </c>
      <c r="G5" s="51">
        <f t="shared" si="0"/>
        <v>6671703.5</v>
      </c>
      <c r="H5" s="45">
        <v>105101.98149762221</v>
      </c>
      <c r="I5" s="203">
        <f t="shared" si="1"/>
        <v>1.5753395140779593E-2</v>
      </c>
    </row>
    <row r="6" spans="1:9" ht="17.5" x14ac:dyDescent="0.55000000000000004">
      <c r="A6" s="5" t="s">
        <v>5</v>
      </c>
      <c r="B6" s="29">
        <v>528</v>
      </c>
      <c r="C6" s="29">
        <v>1347</v>
      </c>
      <c r="D6" s="181">
        <v>1875</v>
      </c>
      <c r="E6" s="42">
        <v>18480000</v>
      </c>
      <c r="F6" s="42">
        <v>155541447</v>
      </c>
      <c r="G6" s="51">
        <f t="shared" si="0"/>
        <v>174021447</v>
      </c>
      <c r="H6" s="45">
        <v>2309985.2719495189</v>
      </c>
      <c r="I6" s="203">
        <f t="shared" si="1"/>
        <v>1.3274141272653129E-2</v>
      </c>
    </row>
    <row r="7" spans="1:9" ht="17.5" x14ac:dyDescent="0.55000000000000004">
      <c r="A7" s="5" t="s">
        <v>6</v>
      </c>
      <c r="B7" s="29">
        <v>232</v>
      </c>
      <c r="C7" s="29">
        <v>103</v>
      </c>
      <c r="D7" s="181">
        <v>335</v>
      </c>
      <c r="E7" s="42">
        <v>8120000</v>
      </c>
      <c r="F7" s="42">
        <v>14109713</v>
      </c>
      <c r="G7" s="51">
        <f t="shared" si="0"/>
        <v>22229713</v>
      </c>
      <c r="H7" s="45">
        <v>339780.32672277599</v>
      </c>
      <c r="I7" s="203">
        <f t="shared" si="1"/>
        <v>1.5284962370984097E-2</v>
      </c>
    </row>
    <row r="8" spans="1:9" ht="17.5" x14ac:dyDescent="0.55000000000000004">
      <c r="A8" s="5" t="s">
        <v>7</v>
      </c>
      <c r="B8" s="29">
        <v>0</v>
      </c>
      <c r="C8" s="29">
        <v>702</v>
      </c>
      <c r="D8" s="181">
        <v>702</v>
      </c>
      <c r="E8" s="42">
        <v>0</v>
      </c>
      <c r="F8" s="42">
        <v>88580817</v>
      </c>
      <c r="G8" s="51">
        <f t="shared" si="0"/>
        <v>88580817</v>
      </c>
      <c r="H8" s="45">
        <v>1038843.9942003498</v>
      </c>
      <c r="I8" s="203">
        <f t="shared" si="1"/>
        <v>1.1727640694489753E-2</v>
      </c>
    </row>
    <row r="9" spans="1:9" ht="17.5" x14ac:dyDescent="0.55000000000000004">
      <c r="A9" s="5" t="s">
        <v>8</v>
      </c>
      <c r="B9" s="29">
        <v>89</v>
      </c>
      <c r="C9" s="29">
        <v>84</v>
      </c>
      <c r="D9" s="181">
        <v>173</v>
      </c>
      <c r="E9" s="42">
        <v>3115000</v>
      </c>
      <c r="F9" s="42">
        <v>11484556.5</v>
      </c>
      <c r="G9" s="51">
        <f t="shared" si="0"/>
        <v>14599556.5</v>
      </c>
      <c r="H9" s="45">
        <v>199145.60941359252</v>
      </c>
      <c r="I9" s="203">
        <f t="shared" si="1"/>
        <v>1.3640524588099133E-2</v>
      </c>
    </row>
    <row r="10" spans="1:9" ht="17.5" x14ac:dyDescent="0.55000000000000004">
      <c r="A10" s="5" t="s">
        <v>9</v>
      </c>
      <c r="B10" s="29">
        <v>131</v>
      </c>
      <c r="C10" s="29">
        <v>383</v>
      </c>
      <c r="D10" s="181">
        <v>514</v>
      </c>
      <c r="E10" s="42">
        <v>4585000</v>
      </c>
      <c r="F10" s="42">
        <v>58920925</v>
      </c>
      <c r="G10" s="51">
        <f t="shared" si="0"/>
        <v>63505925</v>
      </c>
      <c r="H10" s="45">
        <v>737048.67565953208</v>
      </c>
      <c r="I10" s="203">
        <f t="shared" si="1"/>
        <v>1.1605982837971924E-2</v>
      </c>
    </row>
    <row r="11" spans="1:9" ht="17.5" x14ac:dyDescent="0.55000000000000004">
      <c r="A11" s="5" t="s">
        <v>10</v>
      </c>
      <c r="B11" s="29">
        <v>527</v>
      </c>
      <c r="C11" s="29">
        <v>84</v>
      </c>
      <c r="D11" s="181">
        <v>680</v>
      </c>
      <c r="E11" s="42">
        <v>18445000</v>
      </c>
      <c r="F11" s="42">
        <v>18020692</v>
      </c>
      <c r="G11" s="51">
        <f t="shared" si="0"/>
        <v>36465692</v>
      </c>
      <c r="H11" s="45">
        <v>627331.15055013122</v>
      </c>
      <c r="I11" s="203">
        <f t="shared" si="1"/>
        <v>1.7203324992437583E-2</v>
      </c>
    </row>
    <row r="12" spans="1:9" ht="17.5" x14ac:dyDescent="0.55000000000000004">
      <c r="A12" s="5" t="s">
        <v>11</v>
      </c>
      <c r="B12" s="29">
        <v>407</v>
      </c>
      <c r="C12" s="29">
        <v>153</v>
      </c>
      <c r="D12" s="181">
        <v>564</v>
      </c>
      <c r="E12" s="42">
        <v>14245000</v>
      </c>
      <c r="F12" s="42">
        <v>16117229</v>
      </c>
      <c r="G12" s="51">
        <f t="shared" si="0"/>
        <v>30362229</v>
      </c>
      <c r="H12" s="45">
        <v>524482.59504693199</v>
      </c>
      <c r="I12" s="203">
        <f t="shared" si="1"/>
        <v>1.7274179542184864E-2</v>
      </c>
    </row>
    <row r="13" spans="1:9" ht="17.5" x14ac:dyDescent="0.55000000000000004">
      <c r="A13" s="5" t="s">
        <v>12</v>
      </c>
      <c r="B13" s="29">
        <v>47</v>
      </c>
      <c r="C13" s="29">
        <v>157</v>
      </c>
      <c r="D13" s="181">
        <v>166</v>
      </c>
      <c r="E13" s="42">
        <v>1645000</v>
      </c>
      <c r="F13" s="42">
        <v>14301500.5</v>
      </c>
      <c r="G13" s="51">
        <f t="shared" si="0"/>
        <v>15946500.5</v>
      </c>
      <c r="H13" s="45">
        <v>207974.98476925443</v>
      </c>
      <c r="I13" s="203">
        <f t="shared" si="1"/>
        <v>1.3042045480088527E-2</v>
      </c>
    </row>
    <row r="14" spans="1:9" ht="17.5" x14ac:dyDescent="0.55000000000000004">
      <c r="A14" s="5" t="s">
        <v>13</v>
      </c>
      <c r="B14" s="29">
        <v>166</v>
      </c>
      <c r="C14" s="29">
        <v>835</v>
      </c>
      <c r="D14" s="181">
        <v>1001</v>
      </c>
      <c r="E14" s="42">
        <v>5810000</v>
      </c>
      <c r="F14" s="42">
        <v>76585683.523809522</v>
      </c>
      <c r="G14" s="51">
        <f t="shared" si="0"/>
        <v>82395683.523809522</v>
      </c>
      <c r="H14" s="45">
        <v>1321983.1523810108</v>
      </c>
      <c r="I14" s="203">
        <f t="shared" si="1"/>
        <v>1.6044325331666227E-2</v>
      </c>
    </row>
    <row r="15" spans="1:9" ht="17.5" x14ac:dyDescent="0.55000000000000004">
      <c r="A15" s="7" t="s">
        <v>14</v>
      </c>
      <c r="B15" s="29">
        <f>SUM(B3:B14)</f>
        <v>2989</v>
      </c>
      <c r="C15" s="29">
        <f>SUM(C3:C14)</f>
        <v>5252</v>
      </c>
      <c r="D15" s="158">
        <f>SUM(D3:D14)</f>
        <v>8276</v>
      </c>
      <c r="E15" s="42">
        <f>SUM(E3:E14)</f>
        <v>109777500</v>
      </c>
      <c r="F15" s="42">
        <f>SUM(F3:F14)</f>
        <v>771212618.02380955</v>
      </c>
      <c r="G15" s="51">
        <f t="shared" si="0"/>
        <v>880990118.02380955</v>
      </c>
      <c r="H15" s="45">
        <v>10978805</v>
      </c>
      <c r="I15" s="203">
        <f t="shared" si="1"/>
        <v>1.2461893471208366E-2</v>
      </c>
    </row>
    <row r="16" spans="1:9" x14ac:dyDescent="0.25">
      <c r="B16" s="13"/>
      <c r="C16" s="13"/>
      <c r="D16" s="13"/>
      <c r="E16" s="13"/>
      <c r="F16" s="13"/>
      <c r="G16" s="13"/>
      <c r="H16" s="14"/>
    </row>
  </sheetData>
  <mergeCells count="1">
    <mergeCell ref="A1:H1"/>
  </mergeCells>
  <pageMargins left="0.75" right="0.75" top="1" bottom="1" header="0.5" footer="0.5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ViewChart1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I16"/>
  <sheetViews>
    <sheetView showGridLines="0" workbookViewId="0">
      <pane ySplit="2" topLeftCell="A3" activePane="bottomLeft" state="frozen"/>
      <selection pane="bottomLeft" activeCell="F17" sqref="F17"/>
    </sheetView>
  </sheetViews>
  <sheetFormatPr defaultRowHeight="12.5" x14ac:dyDescent="0.25"/>
  <cols>
    <col min="1" max="1" width="26.453125" bestFit="1" customWidth="1"/>
    <col min="2" max="3" width="7.54296875" bestFit="1" customWidth="1"/>
    <col min="4" max="4" width="10" bestFit="1" customWidth="1"/>
    <col min="5" max="5" width="13.26953125" customWidth="1"/>
    <col min="6" max="6" width="14.7265625" customWidth="1"/>
    <col min="7" max="7" width="16.54296875" customWidth="1"/>
    <col min="8" max="8" width="12.453125" customWidth="1"/>
    <col min="9" max="9" width="11" customWidth="1"/>
  </cols>
  <sheetData>
    <row r="1" spans="1:9" x14ac:dyDescent="0.25">
      <c r="A1" s="415" t="s">
        <v>130</v>
      </c>
      <c r="B1" s="416"/>
      <c r="C1" s="416"/>
      <c r="D1" s="416"/>
      <c r="E1" s="416"/>
      <c r="F1" s="416"/>
      <c r="G1" s="416"/>
      <c r="H1" s="402"/>
      <c r="I1" s="196"/>
    </row>
    <row r="2" spans="1:9" ht="50.5" x14ac:dyDescent="0.3">
      <c r="A2" s="195" t="s">
        <v>24</v>
      </c>
      <c r="B2" s="192" t="s">
        <v>117</v>
      </c>
      <c r="C2" s="192" t="s">
        <v>118</v>
      </c>
      <c r="D2" s="192" t="s">
        <v>1</v>
      </c>
      <c r="E2" s="193" t="s">
        <v>120</v>
      </c>
      <c r="F2" s="193" t="s">
        <v>119</v>
      </c>
      <c r="G2" s="194" t="s">
        <v>121</v>
      </c>
      <c r="H2" s="202" t="s">
        <v>129</v>
      </c>
      <c r="I2" s="204" t="s">
        <v>123</v>
      </c>
    </row>
    <row r="3" spans="1:9" ht="17.5" x14ac:dyDescent="0.55000000000000004">
      <c r="A3" s="5" t="s">
        <v>2</v>
      </c>
      <c r="B3" s="29">
        <v>351</v>
      </c>
      <c r="C3" s="29">
        <v>759</v>
      </c>
      <c r="D3" s="181">
        <v>1110</v>
      </c>
      <c r="E3" s="42">
        <v>15356250</v>
      </c>
      <c r="F3" s="42">
        <v>174130840.5</v>
      </c>
      <c r="G3" s="51">
        <f>SUM(E3:F3)</f>
        <v>189487090.5</v>
      </c>
      <c r="H3" s="45">
        <v>1566302.8497911547</v>
      </c>
      <c r="I3" s="203">
        <f>H3/G3</f>
        <v>8.2660135086677824E-3</v>
      </c>
    </row>
    <row r="4" spans="1:9" ht="17.5" x14ac:dyDescent="0.55000000000000004">
      <c r="A4" s="5" t="s">
        <v>3</v>
      </c>
      <c r="B4" s="29">
        <v>93</v>
      </c>
      <c r="C4" s="29">
        <v>13</v>
      </c>
      <c r="D4" s="181">
        <v>106</v>
      </c>
      <c r="E4" s="42">
        <v>3255000</v>
      </c>
      <c r="F4" s="42">
        <v>1275536</v>
      </c>
      <c r="G4" s="51">
        <f t="shared" ref="G4:G15" si="0">SUM(E4:F4)</f>
        <v>4530536</v>
      </c>
      <c r="H4" s="45">
        <v>71358.132017430267</v>
      </c>
      <c r="I4" s="203">
        <f t="shared" ref="I4:I15" si="1">H4/G4</f>
        <v>1.5750483390360493E-2</v>
      </c>
    </row>
    <row r="5" spans="1:9" ht="17.5" x14ac:dyDescent="0.55000000000000004">
      <c r="A5" s="5" t="s">
        <v>4</v>
      </c>
      <c r="B5" s="29">
        <v>157</v>
      </c>
      <c r="C5" s="29">
        <v>8</v>
      </c>
      <c r="D5" s="181">
        <v>165</v>
      </c>
      <c r="E5" s="42">
        <v>5495000</v>
      </c>
      <c r="F5" s="42">
        <v>1148812</v>
      </c>
      <c r="G5" s="51">
        <f t="shared" si="0"/>
        <v>6643812</v>
      </c>
      <c r="H5" s="45">
        <v>107708.51699176872</v>
      </c>
      <c r="I5" s="203">
        <f t="shared" si="1"/>
        <v>1.6211855030179769E-2</v>
      </c>
    </row>
    <row r="6" spans="1:9" ht="17.5" x14ac:dyDescent="0.55000000000000004">
      <c r="A6" s="5" t="s">
        <v>5</v>
      </c>
      <c r="B6" s="29">
        <v>488</v>
      </c>
      <c r="C6" s="29">
        <v>1169</v>
      </c>
      <c r="D6" s="181">
        <v>1657</v>
      </c>
      <c r="E6" s="42">
        <v>17080000</v>
      </c>
      <c r="F6" s="42">
        <v>135041367.5</v>
      </c>
      <c r="G6" s="51">
        <f t="shared" si="0"/>
        <v>152121367.5</v>
      </c>
      <c r="H6" s="45">
        <v>1646702.3042763483</v>
      </c>
      <c r="I6" s="203">
        <f t="shared" si="1"/>
        <v>1.0824924409625415E-2</v>
      </c>
    </row>
    <row r="7" spans="1:9" ht="17.5" x14ac:dyDescent="0.55000000000000004">
      <c r="A7" s="5" t="s">
        <v>6</v>
      </c>
      <c r="B7" s="29">
        <v>167</v>
      </c>
      <c r="C7" s="29">
        <v>93</v>
      </c>
      <c r="D7" s="181">
        <v>260</v>
      </c>
      <c r="E7" s="42">
        <v>5845000</v>
      </c>
      <c r="F7" s="42">
        <v>12848555</v>
      </c>
      <c r="G7" s="51">
        <f t="shared" si="0"/>
        <v>18693555</v>
      </c>
      <c r="H7" s="45">
        <v>221824.50559318272</v>
      </c>
      <c r="I7" s="203">
        <f t="shared" si="1"/>
        <v>1.1866362796866767E-2</v>
      </c>
    </row>
    <row r="8" spans="1:9" ht="17.5" x14ac:dyDescent="0.55000000000000004">
      <c r="A8" s="5" t="s">
        <v>7</v>
      </c>
      <c r="B8" s="29">
        <v>0</v>
      </c>
      <c r="C8" s="29">
        <v>802</v>
      </c>
      <c r="D8" s="181">
        <v>802</v>
      </c>
      <c r="E8" s="42">
        <v>0</v>
      </c>
      <c r="F8" s="42">
        <v>101199167</v>
      </c>
      <c r="G8" s="51">
        <f t="shared" si="0"/>
        <v>101199167</v>
      </c>
      <c r="H8" s="45">
        <v>968525.52952335821</v>
      </c>
      <c r="I8" s="203">
        <f t="shared" si="1"/>
        <v>9.5704891476365433E-3</v>
      </c>
    </row>
    <row r="9" spans="1:9" ht="17.5" x14ac:dyDescent="0.55000000000000004">
      <c r="A9" s="5" t="s">
        <v>8</v>
      </c>
      <c r="B9" s="29">
        <v>56</v>
      </c>
      <c r="C9" s="29">
        <v>51</v>
      </c>
      <c r="D9" s="181">
        <v>107</v>
      </c>
      <c r="E9" s="42">
        <v>1960000</v>
      </c>
      <c r="F9" s="42">
        <v>6877949</v>
      </c>
      <c r="G9" s="51">
        <f t="shared" si="0"/>
        <v>8837949</v>
      </c>
      <c r="H9" s="45">
        <v>98687.219031288972</v>
      </c>
      <c r="I9" s="203">
        <f t="shared" si="1"/>
        <v>1.1166303294043558E-2</v>
      </c>
    </row>
    <row r="10" spans="1:9" ht="17.5" x14ac:dyDescent="0.55000000000000004">
      <c r="A10" s="5" t="s">
        <v>9</v>
      </c>
      <c r="B10" s="29">
        <v>172</v>
      </c>
      <c r="C10" s="29">
        <v>438</v>
      </c>
      <c r="D10" s="181">
        <v>610</v>
      </c>
      <c r="E10" s="42">
        <v>6020000</v>
      </c>
      <c r="F10" s="42">
        <v>68146402</v>
      </c>
      <c r="G10" s="51">
        <f t="shared" si="0"/>
        <v>74166402</v>
      </c>
      <c r="H10" s="45">
        <v>705199.4165615224</v>
      </c>
      <c r="I10" s="203">
        <f t="shared" si="1"/>
        <v>9.5083406710429665E-3</v>
      </c>
    </row>
    <row r="11" spans="1:9" ht="17.5" x14ac:dyDescent="0.55000000000000004">
      <c r="A11" s="5" t="s">
        <v>10</v>
      </c>
      <c r="B11" s="29">
        <v>555</v>
      </c>
      <c r="C11" s="29">
        <v>173</v>
      </c>
      <c r="D11" s="181">
        <v>728</v>
      </c>
      <c r="E11" s="42">
        <v>19425000</v>
      </c>
      <c r="F11" s="42">
        <v>20811953</v>
      </c>
      <c r="G11" s="51">
        <f t="shared" si="0"/>
        <v>40236953</v>
      </c>
      <c r="H11" s="45">
        <v>547351.54867442988</v>
      </c>
      <c r="I11" s="203">
        <f t="shared" si="1"/>
        <v>1.3603205706814576E-2</v>
      </c>
    </row>
    <row r="12" spans="1:9" ht="17.5" x14ac:dyDescent="0.55000000000000004">
      <c r="A12" s="5" t="s">
        <v>11</v>
      </c>
      <c r="B12" s="29">
        <v>390</v>
      </c>
      <c r="C12" s="29">
        <v>148</v>
      </c>
      <c r="D12" s="181">
        <v>538</v>
      </c>
      <c r="E12" s="42">
        <v>13650000</v>
      </c>
      <c r="F12" s="42">
        <v>15180486</v>
      </c>
      <c r="G12" s="51">
        <f t="shared" si="0"/>
        <v>28830486</v>
      </c>
      <c r="H12" s="45">
        <v>401510.44225755014</v>
      </c>
      <c r="I12" s="203">
        <f t="shared" si="1"/>
        <v>1.3926592921727026E-2</v>
      </c>
    </row>
    <row r="13" spans="1:9" ht="17.5" x14ac:dyDescent="0.55000000000000004">
      <c r="A13" s="5" t="s">
        <v>12</v>
      </c>
      <c r="B13" s="29">
        <v>25</v>
      </c>
      <c r="C13" s="29">
        <v>161</v>
      </c>
      <c r="D13" s="181">
        <v>186</v>
      </c>
      <c r="E13" s="42">
        <v>875000</v>
      </c>
      <c r="F13" s="42">
        <v>19266287.5</v>
      </c>
      <c r="G13" s="51">
        <f t="shared" si="0"/>
        <v>20141287.5</v>
      </c>
      <c r="H13" s="45">
        <v>204246.25803811284</v>
      </c>
      <c r="I13" s="203">
        <f t="shared" si="1"/>
        <v>1.0140675368350352E-2</v>
      </c>
    </row>
    <row r="14" spans="1:9" ht="17.5" x14ac:dyDescent="0.55000000000000004">
      <c r="A14" s="5" t="s">
        <v>13</v>
      </c>
      <c r="B14" s="29">
        <v>90</v>
      </c>
      <c r="C14" s="29">
        <v>742</v>
      </c>
      <c r="D14" s="181">
        <v>832</v>
      </c>
      <c r="E14" s="42">
        <v>3150000</v>
      </c>
      <c r="F14" s="42">
        <v>87216323</v>
      </c>
      <c r="G14" s="51">
        <f t="shared" si="0"/>
        <v>90366323</v>
      </c>
      <c r="H14" s="45">
        <v>917155.27724385285</v>
      </c>
      <c r="I14" s="203">
        <f t="shared" si="1"/>
        <v>1.0149303930888644E-2</v>
      </c>
    </row>
    <row r="15" spans="1:9" ht="17.5" x14ac:dyDescent="0.55000000000000004">
      <c r="A15" s="7" t="s">
        <v>14</v>
      </c>
      <c r="B15" s="158">
        <f t="shared" ref="B15:C15" si="2">SUM(B3:B14)</f>
        <v>2544</v>
      </c>
      <c r="C15" s="158">
        <f t="shared" si="2"/>
        <v>4557</v>
      </c>
      <c r="D15" s="158">
        <f>SUM(D3:D14)</f>
        <v>7101</v>
      </c>
      <c r="E15" s="42">
        <f>SUM(E3:E14)</f>
        <v>92111250</v>
      </c>
      <c r="F15" s="42">
        <f>SUM(F3:F14)</f>
        <v>643143678.5</v>
      </c>
      <c r="G15" s="51">
        <f t="shared" si="0"/>
        <v>735254928.5</v>
      </c>
      <c r="H15" s="45">
        <v>7456572</v>
      </c>
      <c r="I15" s="203">
        <f t="shared" si="1"/>
        <v>1.0141478432809988E-2</v>
      </c>
    </row>
    <row r="16" spans="1:9" x14ac:dyDescent="0.25">
      <c r="B16" s="13"/>
      <c r="C16" s="13"/>
      <c r="D16" s="13"/>
      <c r="E16" s="13"/>
      <c r="F16" s="13"/>
      <c r="G16" s="13"/>
      <c r="H16" s="14"/>
    </row>
  </sheetData>
  <mergeCells count="1">
    <mergeCell ref="A1:H1"/>
  </mergeCells>
  <pageMargins left="0.75" right="0.75" top="1" bottom="1" header="0.5" footer="0.5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ViewChart1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J16"/>
  <sheetViews>
    <sheetView showGridLines="0" workbookViewId="0">
      <pane ySplit="2" topLeftCell="A3" activePane="bottomLeft" state="frozen"/>
      <selection pane="bottomLeft" activeCell="G24" sqref="G24"/>
    </sheetView>
  </sheetViews>
  <sheetFormatPr defaultRowHeight="12.5" x14ac:dyDescent="0.25"/>
  <cols>
    <col min="1" max="1" width="26.453125" bestFit="1" customWidth="1"/>
    <col min="2" max="2" width="7.54296875" bestFit="1" customWidth="1"/>
    <col min="3" max="3" width="7.54296875" customWidth="1"/>
    <col min="4" max="4" width="7.54296875" bestFit="1" customWidth="1"/>
    <col min="5" max="5" width="10" bestFit="1" customWidth="1"/>
    <col min="6" max="6" width="11.1796875" bestFit="1" customWidth="1"/>
    <col min="7" max="7" width="12.1796875" bestFit="1" customWidth="1"/>
    <col min="8" max="8" width="14" bestFit="1" customWidth="1"/>
    <col min="9" max="9" width="12.453125" customWidth="1"/>
    <col min="10" max="10" width="11" customWidth="1"/>
  </cols>
  <sheetData>
    <row r="1" spans="1:10" x14ac:dyDescent="0.25">
      <c r="A1" s="415" t="s">
        <v>139</v>
      </c>
      <c r="B1" s="416"/>
      <c r="C1" s="416"/>
      <c r="D1" s="416"/>
      <c r="E1" s="416"/>
      <c r="F1" s="416"/>
      <c r="G1" s="416"/>
      <c r="H1" s="416"/>
      <c r="I1" s="402"/>
      <c r="J1" s="196"/>
    </row>
    <row r="2" spans="1:10" ht="50.5" x14ac:dyDescent="0.3">
      <c r="A2" s="195" t="s">
        <v>24</v>
      </c>
      <c r="B2" s="192" t="s">
        <v>117</v>
      </c>
      <c r="C2" s="192" t="s">
        <v>140</v>
      </c>
      <c r="D2" s="192" t="s">
        <v>141</v>
      </c>
      <c r="E2" s="192" t="s">
        <v>1</v>
      </c>
      <c r="F2" s="193" t="s">
        <v>120</v>
      </c>
      <c r="G2" s="193" t="s">
        <v>119</v>
      </c>
      <c r="H2" s="194" t="s">
        <v>121</v>
      </c>
      <c r="I2" s="202" t="s">
        <v>128</v>
      </c>
      <c r="J2" s="204" t="s">
        <v>123</v>
      </c>
    </row>
    <row r="3" spans="1:10" ht="17.5" x14ac:dyDescent="0.55000000000000004">
      <c r="A3" s="5" t="s">
        <v>2</v>
      </c>
      <c r="B3" s="29">
        <v>273</v>
      </c>
      <c r="C3" s="29">
        <v>312</v>
      </c>
      <c r="D3" s="29">
        <v>227</v>
      </c>
      <c r="E3" s="181">
        <v>812</v>
      </c>
      <c r="F3" s="281">
        <v>11943750</v>
      </c>
      <c r="G3" s="281">
        <v>135860244.5</v>
      </c>
      <c r="H3" s="51">
        <f>SUM(F3:G3)</f>
        <v>147803994.5</v>
      </c>
      <c r="I3" s="45">
        <v>1136437.5324027832</v>
      </c>
      <c r="J3" s="203">
        <f>I3/H3</f>
        <v>7.688814745820575E-3</v>
      </c>
    </row>
    <row r="4" spans="1:10" ht="17.5" x14ac:dyDescent="0.55000000000000004">
      <c r="A4" s="5" t="s">
        <v>3</v>
      </c>
      <c r="B4" s="29">
        <v>64</v>
      </c>
      <c r="C4" s="29">
        <v>5</v>
      </c>
      <c r="D4" s="29">
        <v>0</v>
      </c>
      <c r="E4" s="181">
        <v>69</v>
      </c>
      <c r="F4" s="281">
        <v>2240000</v>
      </c>
      <c r="G4" s="281">
        <v>559295.5</v>
      </c>
      <c r="H4" s="51">
        <f>SUM(F4:G4)</f>
        <v>2799295.5</v>
      </c>
      <c r="I4" s="45">
        <v>43266.038271790821</v>
      </c>
      <c r="J4" s="203">
        <f t="shared" ref="J4:J15" si="0">I4/H4</f>
        <v>1.5456045377056771E-2</v>
      </c>
    </row>
    <row r="5" spans="1:10" ht="17.5" x14ac:dyDescent="0.55000000000000004">
      <c r="A5" s="5" t="s">
        <v>4</v>
      </c>
      <c r="B5" s="29">
        <v>129</v>
      </c>
      <c r="C5" s="29">
        <v>16</v>
      </c>
      <c r="D5" s="29">
        <v>16</v>
      </c>
      <c r="E5" s="181">
        <v>161</v>
      </c>
      <c r="F5" s="281">
        <v>4515000</v>
      </c>
      <c r="G5" s="281">
        <v>4094995</v>
      </c>
      <c r="H5" s="51">
        <f>SUM(F5:G5)</f>
        <v>8609995</v>
      </c>
      <c r="I5" s="45">
        <v>113462.33462052836</v>
      </c>
      <c r="J5" s="203">
        <f t="shared" si="0"/>
        <v>1.3177979153359365E-2</v>
      </c>
    </row>
    <row r="6" spans="1:10" ht="17.5" x14ac:dyDescent="0.55000000000000004">
      <c r="A6" s="5" t="s">
        <v>5</v>
      </c>
      <c r="B6" s="29">
        <v>612</v>
      </c>
      <c r="C6" s="29">
        <v>1128</v>
      </c>
      <c r="D6" s="29">
        <v>409</v>
      </c>
      <c r="E6" s="181">
        <v>2149</v>
      </c>
      <c r="F6" s="283">
        <v>21420000</v>
      </c>
      <c r="G6" s="283">
        <v>196505735.5</v>
      </c>
      <c r="H6" s="51">
        <f t="shared" ref="H6:H15" si="1">SUM(F6:G6)</f>
        <v>217925735.5</v>
      </c>
      <c r="I6" s="45">
        <v>2143571.1533921994</v>
      </c>
      <c r="J6" s="203">
        <f t="shared" si="0"/>
        <v>9.8362460425983032E-3</v>
      </c>
    </row>
    <row r="7" spans="1:10" ht="17.5" x14ac:dyDescent="0.55000000000000004">
      <c r="A7" s="5" t="s">
        <v>6</v>
      </c>
      <c r="B7" s="29">
        <v>28</v>
      </c>
      <c r="C7" s="29">
        <v>9</v>
      </c>
      <c r="D7" s="29">
        <v>15</v>
      </c>
      <c r="E7" s="181">
        <v>52</v>
      </c>
      <c r="F7" s="281">
        <v>980000</v>
      </c>
      <c r="G7" s="281">
        <v>3361129</v>
      </c>
      <c r="H7" s="51">
        <f t="shared" si="1"/>
        <v>4341129</v>
      </c>
      <c r="I7" s="45">
        <v>45892.705659476538</v>
      </c>
      <c r="J7" s="203">
        <f t="shared" si="0"/>
        <v>1.0571606063647623E-2</v>
      </c>
    </row>
    <row r="8" spans="1:10" ht="17.5" x14ac:dyDescent="0.55000000000000004">
      <c r="A8" s="5" t="s">
        <v>7</v>
      </c>
      <c r="B8" s="29">
        <v>3</v>
      </c>
      <c r="C8" s="29">
        <v>580</v>
      </c>
      <c r="D8" s="29">
        <v>270</v>
      </c>
      <c r="E8" s="181">
        <v>853</v>
      </c>
      <c r="F8" s="281">
        <v>105000</v>
      </c>
      <c r="G8" s="281">
        <v>107255975</v>
      </c>
      <c r="H8" s="51">
        <f t="shared" si="1"/>
        <v>107360975</v>
      </c>
      <c r="I8" s="45">
        <v>979613.00631335122</v>
      </c>
      <c r="J8" s="203">
        <f t="shared" si="0"/>
        <v>9.1244794145484542E-3</v>
      </c>
    </row>
    <row r="9" spans="1:10" ht="17.5" x14ac:dyDescent="0.55000000000000004">
      <c r="A9" s="5" t="s">
        <v>8</v>
      </c>
      <c r="B9" s="29">
        <v>61</v>
      </c>
      <c r="C9" s="29">
        <v>10</v>
      </c>
      <c r="D9" s="29">
        <v>14</v>
      </c>
      <c r="E9" s="181">
        <v>85</v>
      </c>
      <c r="F9" s="282">
        <v>2135000</v>
      </c>
      <c r="G9" s="282">
        <v>3044937</v>
      </c>
      <c r="H9" s="51">
        <f t="shared" si="1"/>
        <v>5179937</v>
      </c>
      <c r="I9" s="45">
        <v>63800.854057910139</v>
      </c>
      <c r="J9" s="203">
        <f t="shared" si="0"/>
        <v>1.2316916992988551E-2</v>
      </c>
    </row>
    <row r="10" spans="1:10" ht="17.5" x14ac:dyDescent="0.55000000000000004">
      <c r="A10" s="5" t="s">
        <v>9</v>
      </c>
      <c r="B10" s="29">
        <v>215</v>
      </c>
      <c r="C10" s="29">
        <v>228</v>
      </c>
      <c r="D10" s="29">
        <v>287</v>
      </c>
      <c r="E10" s="181">
        <v>730</v>
      </c>
      <c r="F10" s="282">
        <v>7525000</v>
      </c>
      <c r="G10" s="282">
        <v>79122621.5</v>
      </c>
      <c r="H10" s="51">
        <f t="shared" si="1"/>
        <v>86647621.5</v>
      </c>
      <c r="I10" s="45">
        <v>792365.70219404472</v>
      </c>
      <c r="J10" s="203">
        <f t="shared" si="0"/>
        <v>9.1446907425386716E-3</v>
      </c>
    </row>
    <row r="11" spans="1:10" ht="17.5" x14ac:dyDescent="0.55000000000000004">
      <c r="A11" s="5" t="s">
        <v>10</v>
      </c>
      <c r="B11" s="29">
        <v>693</v>
      </c>
      <c r="C11" s="29">
        <v>154</v>
      </c>
      <c r="D11" s="29">
        <v>11</v>
      </c>
      <c r="E11" s="181">
        <v>858</v>
      </c>
      <c r="F11" s="282">
        <v>24255000</v>
      </c>
      <c r="G11" s="282">
        <v>19936396</v>
      </c>
      <c r="H11" s="51">
        <f t="shared" si="1"/>
        <v>44191396</v>
      </c>
      <c r="I11" s="45">
        <v>595465.56841741013</v>
      </c>
      <c r="J11" s="203">
        <f t="shared" si="0"/>
        <v>1.3474694676253498E-2</v>
      </c>
    </row>
    <row r="12" spans="1:10" ht="17.5" x14ac:dyDescent="0.55000000000000004">
      <c r="A12" s="5" t="s">
        <v>11</v>
      </c>
      <c r="B12" s="29">
        <v>401</v>
      </c>
      <c r="C12" s="29">
        <v>135</v>
      </c>
      <c r="D12" s="29">
        <v>20</v>
      </c>
      <c r="E12" s="181">
        <v>556</v>
      </c>
      <c r="F12" s="282">
        <v>14035000</v>
      </c>
      <c r="G12" s="282">
        <v>15888828.5</v>
      </c>
      <c r="H12" s="51">
        <f t="shared" si="1"/>
        <v>29923828.5</v>
      </c>
      <c r="I12" s="45">
        <v>396809.56534334511</v>
      </c>
      <c r="J12" s="203">
        <f t="shared" si="0"/>
        <v>1.3260654977465371E-2</v>
      </c>
    </row>
    <row r="13" spans="1:10" ht="17.5" x14ac:dyDescent="0.55000000000000004">
      <c r="A13" s="5" t="s">
        <v>12</v>
      </c>
      <c r="B13" s="29">
        <v>25</v>
      </c>
      <c r="C13" s="29">
        <v>104</v>
      </c>
      <c r="D13" s="29">
        <v>57</v>
      </c>
      <c r="E13" s="181">
        <v>186</v>
      </c>
      <c r="F13" s="282">
        <v>875000</v>
      </c>
      <c r="G13" s="282">
        <v>19266287.5</v>
      </c>
      <c r="H13" s="51">
        <f t="shared" si="1"/>
        <v>20141287.5</v>
      </c>
      <c r="I13" s="45">
        <v>194619.79500072752</v>
      </c>
      <c r="J13" s="203">
        <f t="shared" si="0"/>
        <v>9.6627286116007984E-3</v>
      </c>
    </row>
    <row r="14" spans="1:10" ht="17.5" x14ac:dyDescent="0.55000000000000004">
      <c r="A14" s="5" t="s">
        <v>13</v>
      </c>
      <c r="B14" s="29">
        <v>93</v>
      </c>
      <c r="C14" s="29">
        <v>135</v>
      </c>
      <c r="D14" s="29">
        <v>537</v>
      </c>
      <c r="E14" s="181">
        <v>765</v>
      </c>
      <c r="F14" s="282">
        <v>3255000</v>
      </c>
      <c r="G14" s="282">
        <v>79231361</v>
      </c>
      <c r="H14" s="51">
        <f t="shared" si="1"/>
        <v>82486361</v>
      </c>
      <c r="I14" s="45">
        <v>799522.74432643282</v>
      </c>
      <c r="J14" s="203">
        <f t="shared" si="0"/>
        <v>9.6927872030435781E-3</v>
      </c>
    </row>
    <row r="15" spans="1:10" ht="17.5" x14ac:dyDescent="0.55000000000000004">
      <c r="A15" s="7" t="s">
        <v>14</v>
      </c>
      <c r="B15" s="158">
        <f t="shared" ref="B15:D15" si="2">SUM(B3:B14)</f>
        <v>2597</v>
      </c>
      <c r="C15" s="158">
        <f t="shared" si="2"/>
        <v>2816</v>
      </c>
      <c r="D15" s="158">
        <f t="shared" si="2"/>
        <v>1863</v>
      </c>
      <c r="E15" s="158">
        <f>SUM(E3:E14)</f>
        <v>7276</v>
      </c>
      <c r="F15" s="282">
        <f>SUM(F3:F14)</f>
        <v>93283750</v>
      </c>
      <c r="G15" s="282">
        <f>SUM(G3:G14)</f>
        <v>664127806</v>
      </c>
      <c r="H15" s="51">
        <f t="shared" si="1"/>
        <v>757411556</v>
      </c>
      <c r="I15" s="45">
        <v>7304827</v>
      </c>
      <c r="J15" s="203">
        <f t="shared" si="0"/>
        <v>9.6444620393407367E-3</v>
      </c>
    </row>
    <row r="16" spans="1:10" x14ac:dyDescent="0.25">
      <c r="B16" s="13"/>
      <c r="C16" s="13"/>
      <c r="D16" s="13"/>
      <c r="E16" s="13"/>
      <c r="F16" s="13"/>
      <c r="G16" s="13"/>
      <c r="H16" s="13"/>
      <c r="I16" s="14"/>
    </row>
  </sheetData>
  <mergeCells count="1">
    <mergeCell ref="A1:I1"/>
  </mergeCells>
  <pageMargins left="0.75" right="0.75" top="1" bottom="1" header="0.5" footer="0.5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Pict="0" macro="[0]!ViewChart1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:Q16"/>
  <sheetViews>
    <sheetView showGridLines="0" zoomScaleNormal="100" workbookViewId="0">
      <pane ySplit="2" topLeftCell="A3" activePane="bottomLeft" state="frozen"/>
      <selection pane="bottomLeft" activeCell="E19" sqref="E19"/>
    </sheetView>
  </sheetViews>
  <sheetFormatPr defaultColWidth="9.1796875" defaultRowHeight="12.5" x14ac:dyDescent="0.25"/>
  <cols>
    <col min="1" max="1" width="26.453125" style="188" bestFit="1" customWidth="1"/>
    <col min="2" max="2" width="7.54296875" style="303" customWidth="1"/>
    <col min="3" max="3" width="7.54296875" style="188" bestFit="1" customWidth="1"/>
    <col min="4" max="4" width="7.54296875" style="188" customWidth="1"/>
    <col min="5" max="5" width="7.54296875" style="188" bestFit="1" customWidth="1"/>
    <col min="6" max="6" width="10.26953125" style="188" customWidth="1"/>
    <col min="7" max="7" width="12.1796875" style="188" bestFit="1" customWidth="1"/>
    <col min="8" max="8" width="12.26953125" style="188" bestFit="1" customWidth="1"/>
    <col min="9" max="9" width="14.1796875" style="188" bestFit="1" customWidth="1"/>
    <col min="10" max="10" width="12.453125" style="188" customWidth="1"/>
    <col min="11" max="11" width="11" style="188" customWidth="1"/>
    <col min="12" max="14" width="9.1796875" style="188"/>
    <col min="15" max="15" width="10.1796875" style="188" bestFit="1" customWidth="1"/>
    <col min="16" max="16" width="10.1796875" style="188" customWidth="1"/>
    <col min="17" max="17" width="13.81640625" style="188" bestFit="1" customWidth="1"/>
    <col min="18" max="16384" width="9.1796875" style="188"/>
  </cols>
  <sheetData>
    <row r="1" spans="1:17" x14ac:dyDescent="0.25">
      <c r="A1" s="397" t="s">
        <v>177</v>
      </c>
      <c r="B1" s="398"/>
      <c r="C1" s="399"/>
      <c r="D1" s="399"/>
      <c r="E1" s="399"/>
      <c r="F1" s="399"/>
      <c r="G1" s="399"/>
      <c r="H1" s="399"/>
      <c r="I1" s="399"/>
      <c r="J1" s="400"/>
      <c r="K1" s="286"/>
    </row>
    <row r="2" spans="1:17" ht="74.25" customHeight="1" x14ac:dyDescent="0.3">
      <c r="A2" s="287" t="s">
        <v>24</v>
      </c>
      <c r="B2" s="288" t="s">
        <v>171</v>
      </c>
      <c r="C2" s="289" t="s">
        <v>18</v>
      </c>
      <c r="D2" s="289" t="s">
        <v>172</v>
      </c>
      <c r="E2" s="289" t="s">
        <v>173</v>
      </c>
      <c r="F2" s="289" t="s">
        <v>1</v>
      </c>
      <c r="G2" s="290" t="s">
        <v>22</v>
      </c>
      <c r="H2" s="290" t="s">
        <v>174</v>
      </c>
      <c r="I2" s="291" t="s">
        <v>154</v>
      </c>
      <c r="J2" s="292" t="s">
        <v>176</v>
      </c>
      <c r="K2" s="293" t="s">
        <v>123</v>
      </c>
      <c r="L2" s="188">
        <v>0.05</v>
      </c>
      <c r="M2" s="188">
        <v>0.1</v>
      </c>
      <c r="N2" s="188">
        <v>7.4999999999999997E-2</v>
      </c>
      <c r="O2" s="330">
        <f>L2*I15</f>
        <v>35758275.700000003</v>
      </c>
      <c r="P2" s="330">
        <f>N2*I15</f>
        <v>53637413.549999997</v>
      </c>
      <c r="Q2" s="304">
        <f>M2*I15</f>
        <v>71516551.400000006</v>
      </c>
    </row>
    <row r="3" spans="1:17" ht="17.5" x14ac:dyDescent="0.55000000000000004">
      <c r="A3" s="189" t="s">
        <v>2</v>
      </c>
      <c r="B3" s="294">
        <v>23</v>
      </c>
      <c r="C3" s="295">
        <v>272</v>
      </c>
      <c r="D3" s="295">
        <v>419</v>
      </c>
      <c r="E3" s="295">
        <v>362</v>
      </c>
      <c r="F3" s="296">
        <f>SUM(B3:E3)</f>
        <v>1076</v>
      </c>
      <c r="G3" s="297">
        <v>11900000</v>
      </c>
      <c r="H3" s="297">
        <v>190366248</v>
      </c>
      <c r="I3" s="51">
        <f>SUM(G3:H3)</f>
        <v>202266248</v>
      </c>
      <c r="J3" s="298">
        <v>1582255.4866198059</v>
      </c>
      <c r="K3" s="299">
        <f>J3/I3</f>
        <v>7.8226372529528795E-3</v>
      </c>
    </row>
    <row r="4" spans="1:17" ht="17.5" x14ac:dyDescent="0.55000000000000004">
      <c r="A4" s="189" t="s">
        <v>3</v>
      </c>
      <c r="B4" s="294">
        <v>20</v>
      </c>
      <c r="C4" s="295">
        <v>96</v>
      </c>
      <c r="D4" s="295">
        <v>5</v>
      </c>
      <c r="E4" s="295">
        <v>0</v>
      </c>
      <c r="F4" s="296">
        <f t="shared" ref="F4:F14" si="0">SUM(B4:E4)</f>
        <v>121</v>
      </c>
      <c r="G4" s="297">
        <v>1920000</v>
      </c>
      <c r="H4" s="297">
        <v>562562</v>
      </c>
      <c r="I4" s="51">
        <f t="shared" ref="I4:I15" si="1">SUM(G4:H4)</f>
        <v>2482562</v>
      </c>
      <c r="J4" s="298">
        <v>85760.299512780315</v>
      </c>
      <c r="K4" s="299">
        <f t="shared" ref="K4:K15" si="2">J4/I4</f>
        <v>3.4545078637625293E-2</v>
      </c>
    </row>
    <row r="5" spans="1:17" ht="17.5" x14ac:dyDescent="0.55000000000000004">
      <c r="A5" s="189" t="s">
        <v>4</v>
      </c>
      <c r="B5" s="294">
        <v>0</v>
      </c>
      <c r="C5" s="295">
        <v>55</v>
      </c>
      <c r="D5" s="295">
        <v>1</v>
      </c>
      <c r="E5" s="295">
        <v>0</v>
      </c>
      <c r="F5" s="296">
        <f t="shared" si="0"/>
        <v>56</v>
      </c>
      <c r="G5" s="297">
        <v>3300000</v>
      </c>
      <c r="H5" s="297">
        <v>165273</v>
      </c>
      <c r="I5" s="51">
        <f t="shared" si="1"/>
        <v>3465273</v>
      </c>
      <c r="J5" s="298">
        <v>40511.399627292296</v>
      </c>
      <c r="K5" s="299">
        <f t="shared" si="2"/>
        <v>1.1690680540116839E-2</v>
      </c>
    </row>
    <row r="6" spans="1:17" ht="17.5" x14ac:dyDescent="0.55000000000000004">
      <c r="A6" s="189" t="s">
        <v>5</v>
      </c>
      <c r="B6" s="294">
        <v>0</v>
      </c>
      <c r="C6" s="295">
        <v>741</v>
      </c>
      <c r="D6" s="295">
        <v>965</v>
      </c>
      <c r="E6" s="295">
        <v>228</v>
      </c>
      <c r="F6" s="296">
        <f t="shared" si="0"/>
        <v>1934</v>
      </c>
      <c r="G6" s="300">
        <v>44460000</v>
      </c>
      <c r="H6" s="300">
        <v>153713008</v>
      </c>
      <c r="I6" s="51">
        <f t="shared" si="1"/>
        <v>198173008</v>
      </c>
      <c r="J6" s="298">
        <v>1940732.8020828061</v>
      </c>
      <c r="K6" s="299">
        <f t="shared" si="2"/>
        <v>9.7931238046445063E-3</v>
      </c>
    </row>
    <row r="7" spans="1:17" ht="17.5" x14ac:dyDescent="0.55000000000000004">
      <c r="A7" s="189" t="s">
        <v>6</v>
      </c>
      <c r="B7" s="294">
        <v>4</v>
      </c>
      <c r="C7" s="295">
        <v>8</v>
      </c>
      <c r="D7" s="295">
        <v>7</v>
      </c>
      <c r="E7" s="295">
        <v>11</v>
      </c>
      <c r="F7" s="296">
        <f t="shared" si="0"/>
        <v>30</v>
      </c>
      <c r="G7" s="297">
        <v>280000</v>
      </c>
      <c r="H7" s="297">
        <v>3650795</v>
      </c>
      <c r="I7" s="51">
        <f t="shared" si="1"/>
        <v>3930795</v>
      </c>
      <c r="J7" s="298">
        <v>32780.776244960412</v>
      </c>
      <c r="K7" s="299">
        <f t="shared" si="2"/>
        <v>8.339477445392195E-3</v>
      </c>
    </row>
    <row r="8" spans="1:17" ht="17.5" x14ac:dyDescent="0.55000000000000004">
      <c r="A8" s="189" t="s">
        <v>7</v>
      </c>
      <c r="B8" s="294">
        <v>0</v>
      </c>
      <c r="C8" s="295">
        <v>9</v>
      </c>
      <c r="D8" s="295">
        <v>487</v>
      </c>
      <c r="E8" s="295">
        <v>289</v>
      </c>
      <c r="F8" s="296">
        <f t="shared" si="0"/>
        <v>785</v>
      </c>
      <c r="G8" s="297">
        <v>540000</v>
      </c>
      <c r="H8" s="297">
        <v>36467031.5</v>
      </c>
      <c r="I8" s="51">
        <f t="shared" si="1"/>
        <v>37007031.5</v>
      </c>
      <c r="J8" s="298">
        <v>967019.20770652348</v>
      </c>
      <c r="K8" s="299">
        <f t="shared" si="2"/>
        <v>2.6130688372195524E-2</v>
      </c>
    </row>
    <row r="9" spans="1:17" ht="17.5" x14ac:dyDescent="0.55000000000000004">
      <c r="A9" s="189" t="s">
        <v>8</v>
      </c>
      <c r="B9" s="294">
        <v>0</v>
      </c>
      <c r="C9" s="295">
        <v>20</v>
      </c>
      <c r="D9" s="295">
        <v>3</v>
      </c>
      <c r="E9" s="295">
        <v>2</v>
      </c>
      <c r="F9" s="296">
        <f t="shared" si="0"/>
        <v>25</v>
      </c>
      <c r="G9" s="297">
        <v>376564.5</v>
      </c>
      <c r="H9" s="297">
        <v>225788</v>
      </c>
      <c r="I9" s="51">
        <f t="shared" si="1"/>
        <v>602352.5</v>
      </c>
      <c r="J9" s="298">
        <v>17117.96247345649</v>
      </c>
      <c r="K9" s="299">
        <f t="shared" si="2"/>
        <v>2.8418513201914974E-2</v>
      </c>
    </row>
    <row r="10" spans="1:17" ht="17.5" x14ac:dyDescent="0.55000000000000004">
      <c r="A10" s="189" t="s">
        <v>9</v>
      </c>
      <c r="B10" s="294">
        <v>0</v>
      </c>
      <c r="C10" s="295">
        <v>297</v>
      </c>
      <c r="D10" s="295">
        <v>259</v>
      </c>
      <c r="E10" s="295">
        <v>308</v>
      </c>
      <c r="F10" s="296">
        <f t="shared" si="0"/>
        <v>864</v>
      </c>
      <c r="G10" s="297">
        <v>17820000</v>
      </c>
      <c r="H10" s="297">
        <v>87825152</v>
      </c>
      <c r="I10" s="51">
        <f t="shared" si="1"/>
        <v>105645152</v>
      </c>
      <c r="J10" s="298">
        <v>1005231.44033206</v>
      </c>
      <c r="K10" s="299">
        <f t="shared" si="2"/>
        <v>9.5151686689045611E-3</v>
      </c>
    </row>
    <row r="11" spans="1:17" ht="17.5" x14ac:dyDescent="0.55000000000000004">
      <c r="A11" s="189" t="s">
        <v>10</v>
      </c>
      <c r="B11" s="294">
        <v>5</v>
      </c>
      <c r="C11" s="295">
        <v>334</v>
      </c>
      <c r="D11" s="295">
        <v>35</v>
      </c>
      <c r="E11" s="295">
        <v>9</v>
      </c>
      <c r="F11" s="296">
        <f t="shared" si="0"/>
        <v>383</v>
      </c>
      <c r="G11" s="297">
        <v>20040000</v>
      </c>
      <c r="H11" s="297">
        <v>5300485</v>
      </c>
      <c r="I11" s="51">
        <f t="shared" si="1"/>
        <v>25340485</v>
      </c>
      <c r="J11" s="298">
        <v>295871.62414449343</v>
      </c>
      <c r="K11" s="299">
        <f t="shared" si="2"/>
        <v>1.1675846936019316E-2</v>
      </c>
    </row>
    <row r="12" spans="1:17" ht="17.5" x14ac:dyDescent="0.55000000000000004">
      <c r="A12" s="189" t="s">
        <v>11</v>
      </c>
      <c r="B12" s="294">
        <v>0</v>
      </c>
      <c r="C12" s="295">
        <v>355</v>
      </c>
      <c r="D12" s="295">
        <v>127</v>
      </c>
      <c r="E12" s="295">
        <v>20</v>
      </c>
      <c r="F12" s="296">
        <f t="shared" si="0"/>
        <v>502</v>
      </c>
      <c r="G12" s="297">
        <v>12600000</v>
      </c>
      <c r="H12" s="297">
        <v>15173329</v>
      </c>
      <c r="I12" s="51">
        <f t="shared" si="1"/>
        <v>27773329</v>
      </c>
      <c r="J12" s="298">
        <v>417560.98442515364</v>
      </c>
      <c r="K12" s="299">
        <f t="shared" si="2"/>
        <v>1.5034603321235046E-2</v>
      </c>
    </row>
    <row r="13" spans="1:17" ht="17.5" x14ac:dyDescent="0.55000000000000004">
      <c r="A13" s="189" t="s">
        <v>12</v>
      </c>
      <c r="B13" s="294">
        <v>0</v>
      </c>
      <c r="C13" s="295">
        <v>44</v>
      </c>
      <c r="D13" s="295">
        <v>15</v>
      </c>
      <c r="E13" s="295">
        <v>14</v>
      </c>
      <c r="F13" s="296">
        <f t="shared" si="0"/>
        <v>73</v>
      </c>
      <c r="G13" s="297">
        <v>2640000</v>
      </c>
      <c r="H13" s="297">
        <v>3562680</v>
      </c>
      <c r="I13" s="51">
        <f>SUM(G13:H13)</f>
        <v>6202680</v>
      </c>
      <c r="J13" s="298">
        <v>66909.482479058875</v>
      </c>
      <c r="K13" s="299">
        <f t="shared" si="2"/>
        <v>1.0787189163242158E-2</v>
      </c>
    </row>
    <row r="14" spans="1:17" ht="17.5" x14ac:dyDescent="0.55000000000000004">
      <c r="A14" s="189" t="s">
        <v>13</v>
      </c>
      <c r="B14" s="294">
        <v>1</v>
      </c>
      <c r="C14" s="295">
        <v>140</v>
      </c>
      <c r="D14" s="295">
        <v>118</v>
      </c>
      <c r="E14" s="295">
        <v>616</v>
      </c>
      <c r="F14" s="296">
        <f t="shared" si="0"/>
        <v>875</v>
      </c>
      <c r="G14" s="297">
        <v>8400000</v>
      </c>
      <c r="H14" s="297">
        <v>93876598</v>
      </c>
      <c r="I14" s="51">
        <f t="shared" si="1"/>
        <v>102276598</v>
      </c>
      <c r="J14" s="298">
        <v>1016309.5343516089</v>
      </c>
      <c r="K14" s="299">
        <f t="shared" si="2"/>
        <v>9.9368726984017299E-3</v>
      </c>
    </row>
    <row r="15" spans="1:17" ht="17.5" x14ac:dyDescent="0.55000000000000004">
      <c r="A15" s="191" t="s">
        <v>14</v>
      </c>
      <c r="B15" s="301">
        <f t="shared" ref="B15:E15" si="3">SUM(B3:B14)</f>
        <v>53</v>
      </c>
      <c r="C15" s="301">
        <f t="shared" si="3"/>
        <v>2371</v>
      </c>
      <c r="D15" s="301">
        <f t="shared" si="3"/>
        <v>2441</v>
      </c>
      <c r="E15" s="301">
        <f t="shared" si="3"/>
        <v>1859</v>
      </c>
      <c r="F15" s="302">
        <f>SUM(F3:F14)</f>
        <v>6724</v>
      </c>
      <c r="G15" s="297">
        <f>SUM(G3:G14)</f>
        <v>124276564.5</v>
      </c>
      <c r="H15" s="297">
        <f>SUM(H3:H14)</f>
        <v>590888949.5</v>
      </c>
      <c r="I15" s="51">
        <f t="shared" si="1"/>
        <v>715165514</v>
      </c>
      <c r="J15" s="298">
        <v>7304827</v>
      </c>
      <c r="K15" s="299">
        <f t="shared" si="2"/>
        <v>1.0214176798239744E-2</v>
      </c>
    </row>
    <row r="16" spans="1:17" x14ac:dyDescent="0.25">
      <c r="C16" s="190"/>
      <c r="D16" s="190"/>
      <c r="E16" s="190"/>
      <c r="F16" s="190"/>
      <c r="G16" s="190"/>
      <c r="H16" s="190"/>
      <c r="I16" s="190"/>
      <c r="J16" s="304"/>
    </row>
  </sheetData>
  <mergeCells count="1">
    <mergeCell ref="A1:J1"/>
  </mergeCells>
  <pageMargins left="0.75" right="0.75" top="1" bottom="1" header="0.5" footer="0.5"/>
  <pageSetup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A1:Q16"/>
  <sheetViews>
    <sheetView showGridLines="0" zoomScaleNormal="100" workbookViewId="0">
      <pane ySplit="2" topLeftCell="A3" activePane="bottomLeft" state="frozen"/>
      <selection pane="bottomLeft" activeCell="N8" sqref="N8"/>
    </sheetView>
  </sheetViews>
  <sheetFormatPr defaultColWidth="9.1796875" defaultRowHeight="12.5" x14ac:dyDescent="0.25"/>
  <cols>
    <col min="1" max="1" width="26.453125" style="188" bestFit="1" customWidth="1"/>
    <col min="2" max="2" width="7.54296875" style="303" customWidth="1"/>
    <col min="3" max="3" width="7.54296875" style="188" bestFit="1" customWidth="1"/>
    <col min="4" max="4" width="7.54296875" style="188" customWidth="1"/>
    <col min="5" max="5" width="7.54296875" style="188" bestFit="1" customWidth="1"/>
    <col min="6" max="6" width="10.26953125" style="188" customWidth="1"/>
    <col min="7" max="7" width="12.1796875" style="188" bestFit="1" customWidth="1"/>
    <col min="8" max="8" width="13.54296875" style="188" customWidth="1"/>
    <col min="9" max="9" width="14.1796875" style="188" bestFit="1" customWidth="1"/>
    <col min="10" max="10" width="12.453125" style="188" customWidth="1"/>
    <col min="11" max="11" width="11" style="188" customWidth="1"/>
    <col min="12" max="14" width="9.1796875" style="188"/>
    <col min="15" max="15" width="10.1796875" style="188" bestFit="1" customWidth="1"/>
    <col min="16" max="16" width="10.1796875" style="188" customWidth="1"/>
    <col min="17" max="17" width="14.81640625" style="188" bestFit="1" customWidth="1"/>
    <col min="18" max="16384" width="9.1796875" style="188"/>
  </cols>
  <sheetData>
    <row r="1" spans="1:17" x14ac:dyDescent="0.25">
      <c r="A1" s="397" t="s">
        <v>175</v>
      </c>
      <c r="B1" s="398"/>
      <c r="C1" s="399"/>
      <c r="D1" s="399"/>
      <c r="E1" s="399"/>
      <c r="F1" s="399"/>
      <c r="G1" s="399"/>
      <c r="H1" s="399"/>
      <c r="I1" s="399"/>
      <c r="J1" s="400"/>
      <c r="K1" s="286"/>
    </row>
    <row r="2" spans="1:17" ht="74.25" customHeight="1" x14ac:dyDescent="0.3">
      <c r="A2" s="287" t="s">
        <v>24</v>
      </c>
      <c r="B2" s="288" t="s">
        <v>183</v>
      </c>
      <c r="C2" s="289" t="s">
        <v>184</v>
      </c>
      <c r="D2" s="289" t="s">
        <v>185</v>
      </c>
      <c r="E2" s="289" t="s">
        <v>186</v>
      </c>
      <c r="F2" s="289" t="s">
        <v>187</v>
      </c>
      <c r="G2" s="290" t="s">
        <v>178</v>
      </c>
      <c r="H2" s="290" t="s">
        <v>174</v>
      </c>
      <c r="I2" s="291" t="s">
        <v>154</v>
      </c>
      <c r="J2" s="292" t="s">
        <v>176</v>
      </c>
      <c r="K2" s="293" t="s">
        <v>123</v>
      </c>
      <c r="L2" s="334">
        <v>0.05</v>
      </c>
      <c r="M2" s="334">
        <v>0.1</v>
      </c>
      <c r="N2" s="334">
        <v>7.4999999999999997E-2</v>
      </c>
      <c r="O2" s="335">
        <f>L2*I15</f>
        <v>42791677.5</v>
      </c>
      <c r="P2" s="335">
        <f>N2*I15</f>
        <v>64187516.25</v>
      </c>
      <c r="Q2" s="336">
        <f>M2*I15</f>
        <v>85583355</v>
      </c>
    </row>
    <row r="3" spans="1:17" ht="17.5" x14ac:dyDescent="0.55000000000000004">
      <c r="A3" s="189" t="s">
        <v>2</v>
      </c>
      <c r="B3" s="294">
        <v>9</v>
      </c>
      <c r="C3" s="295">
        <v>175</v>
      </c>
      <c r="D3" s="295">
        <v>402</v>
      </c>
      <c r="E3" s="295">
        <v>303</v>
      </c>
      <c r="F3" s="296">
        <f>SUM(B3:E3)</f>
        <v>889</v>
      </c>
      <c r="G3" s="297">
        <v>13215000</v>
      </c>
      <c r="H3" s="297">
        <v>199068603</v>
      </c>
      <c r="I3" s="51">
        <f>SUM(G3:H3)</f>
        <v>212283603</v>
      </c>
      <c r="J3" s="298">
        <v>1735939</v>
      </c>
      <c r="K3" s="299">
        <f>J3/I3</f>
        <v>8.1774521228566103E-3</v>
      </c>
    </row>
    <row r="4" spans="1:17" ht="17.5" x14ac:dyDescent="0.55000000000000004">
      <c r="A4" s="189" t="s">
        <v>3</v>
      </c>
      <c r="B4" s="294">
        <v>1</v>
      </c>
      <c r="C4" s="295">
        <v>49</v>
      </c>
      <c r="D4" s="295">
        <v>3</v>
      </c>
      <c r="E4" s="295">
        <v>1</v>
      </c>
      <c r="F4" s="296">
        <f t="shared" ref="F4:F14" si="0">SUM(B4:E4)</f>
        <v>54</v>
      </c>
      <c r="G4" s="297">
        <v>2947500</v>
      </c>
      <c r="H4" s="297">
        <v>788674</v>
      </c>
      <c r="I4" s="51">
        <f t="shared" ref="I4:I15" si="1">SUM(G4:H4)</f>
        <v>3736174</v>
      </c>
      <c r="J4" s="298">
        <v>43847</v>
      </c>
      <c r="K4" s="299">
        <f t="shared" ref="K4:K15" si="2">J4/I4</f>
        <v>1.17358024545966E-2</v>
      </c>
    </row>
    <row r="5" spans="1:17" ht="17.5" x14ac:dyDescent="0.55000000000000004">
      <c r="A5" s="189" t="s">
        <v>4</v>
      </c>
      <c r="B5" s="294">
        <v>0</v>
      </c>
      <c r="C5" s="295">
        <v>67</v>
      </c>
      <c r="D5" s="295">
        <v>6</v>
      </c>
      <c r="E5" s="295">
        <v>4</v>
      </c>
      <c r="F5" s="296">
        <f t="shared" si="0"/>
        <v>77</v>
      </c>
      <c r="G5" s="297">
        <v>4020000</v>
      </c>
      <c r="H5" s="297">
        <v>2098082</v>
      </c>
      <c r="I5" s="51">
        <f t="shared" si="1"/>
        <v>6118082</v>
      </c>
      <c r="J5" s="298">
        <v>64814</v>
      </c>
      <c r="K5" s="299">
        <f t="shared" si="2"/>
        <v>1.059384297235637E-2</v>
      </c>
    </row>
    <row r="6" spans="1:17" ht="17.5" x14ac:dyDescent="0.55000000000000004">
      <c r="A6" s="189" t="s">
        <v>5</v>
      </c>
      <c r="B6" s="294">
        <v>0</v>
      </c>
      <c r="C6" s="295">
        <v>749</v>
      </c>
      <c r="D6" s="295">
        <v>912</v>
      </c>
      <c r="E6" s="295">
        <v>97</v>
      </c>
      <c r="F6" s="296">
        <f t="shared" si="0"/>
        <v>1758</v>
      </c>
      <c r="G6" s="300">
        <v>44940000</v>
      </c>
      <c r="H6" s="300">
        <v>232604669</v>
      </c>
      <c r="I6" s="51">
        <f t="shared" si="1"/>
        <v>277544669</v>
      </c>
      <c r="J6" s="298">
        <v>1879404</v>
      </c>
      <c r="K6" s="299">
        <f t="shared" si="2"/>
        <v>6.7715370169837419E-3</v>
      </c>
    </row>
    <row r="7" spans="1:17" ht="17.5" x14ac:dyDescent="0.55000000000000004">
      <c r="A7" s="189" t="s">
        <v>6</v>
      </c>
      <c r="B7" s="294">
        <v>5</v>
      </c>
      <c r="C7" s="295">
        <v>49</v>
      </c>
      <c r="D7" s="295">
        <v>20</v>
      </c>
      <c r="E7" s="295">
        <v>22</v>
      </c>
      <c r="F7" s="296">
        <f t="shared" si="0"/>
        <v>96</v>
      </c>
      <c r="G7" s="297">
        <v>2977500</v>
      </c>
      <c r="H7" s="297">
        <v>6419173</v>
      </c>
      <c r="I7" s="51">
        <f t="shared" si="1"/>
        <v>9396673</v>
      </c>
      <c r="J7" s="298">
        <v>104542</v>
      </c>
      <c r="K7" s="299">
        <f t="shared" si="2"/>
        <v>1.1125427052745157E-2</v>
      </c>
    </row>
    <row r="8" spans="1:17" ht="17.5" x14ac:dyDescent="0.55000000000000004">
      <c r="A8" s="189" t="s">
        <v>7</v>
      </c>
      <c r="B8" s="294">
        <v>1</v>
      </c>
      <c r="C8" s="295">
        <v>8</v>
      </c>
      <c r="D8" s="295">
        <v>377</v>
      </c>
      <c r="E8" s="295">
        <v>344</v>
      </c>
      <c r="F8" s="296">
        <f t="shared" si="0"/>
        <v>730</v>
      </c>
      <c r="G8" s="297">
        <v>487500</v>
      </c>
      <c r="H8" s="297">
        <v>90978304</v>
      </c>
      <c r="I8" s="51">
        <f t="shared" si="1"/>
        <v>91465804</v>
      </c>
      <c r="J8" s="298">
        <v>990253</v>
      </c>
      <c r="K8" s="299">
        <f t="shared" si="2"/>
        <v>1.0826483305170531E-2</v>
      </c>
    </row>
    <row r="9" spans="1:17" ht="17.5" x14ac:dyDescent="0.55000000000000004">
      <c r="A9" s="189" t="s">
        <v>8</v>
      </c>
      <c r="B9" s="294">
        <v>1</v>
      </c>
      <c r="C9" s="295">
        <v>12</v>
      </c>
      <c r="D9" s="295">
        <v>5</v>
      </c>
      <c r="E9" s="295">
        <v>0</v>
      </c>
      <c r="F9" s="296">
        <f t="shared" si="0"/>
        <v>18</v>
      </c>
      <c r="G9" s="297">
        <v>22500</v>
      </c>
      <c r="H9" s="297">
        <v>706115</v>
      </c>
      <c r="I9" s="51">
        <f t="shared" si="1"/>
        <v>728615</v>
      </c>
      <c r="J9" s="298">
        <v>15143</v>
      </c>
      <c r="K9" s="299">
        <f t="shared" si="2"/>
        <v>2.0783266883058954E-2</v>
      </c>
    </row>
    <row r="10" spans="1:17" ht="17.5" x14ac:dyDescent="0.55000000000000004">
      <c r="A10" s="189" t="s">
        <v>9</v>
      </c>
      <c r="B10" s="294">
        <v>0</v>
      </c>
      <c r="C10" s="295">
        <v>323</v>
      </c>
      <c r="D10" s="295">
        <v>250</v>
      </c>
      <c r="E10" s="295">
        <v>311</v>
      </c>
      <c r="F10" s="296">
        <f t="shared" si="0"/>
        <v>884</v>
      </c>
      <c r="G10" s="297">
        <v>19380000</v>
      </c>
      <c r="H10" s="297">
        <v>85897013</v>
      </c>
      <c r="I10" s="51">
        <f t="shared" si="1"/>
        <v>105277013</v>
      </c>
      <c r="J10" s="298">
        <v>1094655</v>
      </c>
      <c r="K10" s="299">
        <f t="shared" si="2"/>
        <v>1.0397853898077446E-2</v>
      </c>
    </row>
    <row r="11" spans="1:17" ht="17.5" x14ac:dyDescent="0.55000000000000004">
      <c r="A11" s="189" t="s">
        <v>10</v>
      </c>
      <c r="B11" s="294">
        <v>1</v>
      </c>
      <c r="C11" s="295">
        <v>444</v>
      </c>
      <c r="D11" s="295">
        <v>83</v>
      </c>
      <c r="E11" s="295">
        <v>8</v>
      </c>
      <c r="F11" s="296">
        <f t="shared" si="0"/>
        <v>536</v>
      </c>
      <c r="G11" s="297">
        <v>26647500</v>
      </c>
      <c r="H11" s="297">
        <v>11209399</v>
      </c>
      <c r="I11" s="51">
        <f t="shared" si="1"/>
        <v>37856899</v>
      </c>
      <c r="J11" s="298">
        <v>470586</v>
      </c>
      <c r="K11" s="299">
        <f t="shared" si="2"/>
        <v>1.2430653657078463E-2</v>
      </c>
    </row>
    <row r="12" spans="1:17" ht="17.5" x14ac:dyDescent="0.55000000000000004">
      <c r="A12" s="189" t="s">
        <v>11</v>
      </c>
      <c r="B12" s="294">
        <v>0</v>
      </c>
      <c r="C12" s="295">
        <v>353</v>
      </c>
      <c r="D12" s="295">
        <v>128</v>
      </c>
      <c r="E12" s="295">
        <v>20</v>
      </c>
      <c r="F12" s="296">
        <f t="shared" si="0"/>
        <v>501</v>
      </c>
      <c r="G12" s="297">
        <v>21180000</v>
      </c>
      <c r="H12" s="297">
        <v>30346658</v>
      </c>
      <c r="I12" s="51">
        <f t="shared" si="1"/>
        <v>51526658</v>
      </c>
      <c r="J12" s="298">
        <v>455685</v>
      </c>
      <c r="K12" s="299">
        <f t="shared" si="2"/>
        <v>8.8436746664221841E-3</v>
      </c>
    </row>
    <row r="13" spans="1:17" ht="17.5" x14ac:dyDescent="0.55000000000000004">
      <c r="A13" s="189" t="s">
        <v>12</v>
      </c>
      <c r="B13" s="294">
        <v>0</v>
      </c>
      <c r="C13" s="295">
        <v>27</v>
      </c>
      <c r="D13" s="295">
        <v>24</v>
      </c>
      <c r="E13" s="295">
        <v>28</v>
      </c>
      <c r="F13" s="296">
        <f t="shared" si="0"/>
        <v>79</v>
      </c>
      <c r="G13" s="297">
        <v>1620000</v>
      </c>
      <c r="H13" s="297">
        <v>12667486</v>
      </c>
      <c r="I13" s="51">
        <f>SUM(G13:H13)</f>
        <v>14287486</v>
      </c>
      <c r="J13" s="298">
        <v>89718</v>
      </c>
      <c r="K13" s="299">
        <f t="shared" si="2"/>
        <v>6.2794812187392524E-3</v>
      </c>
    </row>
    <row r="14" spans="1:17" ht="17.5" x14ac:dyDescent="0.55000000000000004">
      <c r="A14" s="189" t="s">
        <v>13</v>
      </c>
      <c r="B14" s="294">
        <v>0</v>
      </c>
      <c r="C14" s="295">
        <v>142</v>
      </c>
      <c r="D14" s="295">
        <v>70</v>
      </c>
      <c r="E14" s="295">
        <v>241</v>
      </c>
      <c r="F14" s="296">
        <f t="shared" si="0"/>
        <v>453</v>
      </c>
      <c r="G14" s="297">
        <v>8550000</v>
      </c>
      <c r="H14" s="297">
        <v>37061874</v>
      </c>
      <c r="I14" s="51">
        <f t="shared" si="1"/>
        <v>45611874</v>
      </c>
      <c r="J14" s="298">
        <v>519722</v>
      </c>
      <c r="K14" s="299">
        <f t="shared" si="2"/>
        <v>1.1394445227135373E-2</v>
      </c>
    </row>
    <row r="15" spans="1:17" ht="17.5" x14ac:dyDescent="0.55000000000000004">
      <c r="A15" s="191" t="s">
        <v>14</v>
      </c>
      <c r="B15" s="301">
        <f t="shared" ref="B15:E15" si="3">SUM(B3:B14)</f>
        <v>18</v>
      </c>
      <c r="C15" s="301">
        <f t="shared" si="3"/>
        <v>2398</v>
      </c>
      <c r="D15" s="301">
        <f t="shared" si="3"/>
        <v>2280</v>
      </c>
      <c r="E15" s="301">
        <f t="shared" si="3"/>
        <v>1379</v>
      </c>
      <c r="F15" s="302">
        <f>SUM(F3:F14)</f>
        <v>6075</v>
      </c>
      <c r="G15" s="297">
        <f>SUM(G3:G14)</f>
        <v>145987500</v>
      </c>
      <c r="H15" s="297">
        <f>SUM(H3:H14)</f>
        <v>709846050</v>
      </c>
      <c r="I15" s="51">
        <f t="shared" si="1"/>
        <v>855833550</v>
      </c>
      <c r="J15" s="298">
        <f>SUM(J3:J14)</f>
        <v>7464308</v>
      </c>
      <c r="K15" s="299">
        <f t="shared" si="2"/>
        <v>8.7216819205089592E-3</v>
      </c>
    </row>
    <row r="16" spans="1:17" x14ac:dyDescent="0.25">
      <c r="C16" s="190"/>
      <c r="D16" s="190"/>
      <c r="E16" s="190"/>
      <c r="F16" s="190"/>
      <c r="G16" s="190"/>
      <c r="H16" s="190"/>
      <c r="I16" s="190"/>
      <c r="J16" s="304"/>
    </row>
  </sheetData>
  <mergeCells count="1">
    <mergeCell ref="A1:J1"/>
  </mergeCells>
  <pageMargins left="0.75" right="0.75" top="1" bottom="1" header="0.5" footer="0.5"/>
  <pageSetup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2:D41"/>
  <sheetViews>
    <sheetView zoomScaleNormal="100" workbookViewId="0">
      <selection activeCell="D6" sqref="D6"/>
    </sheetView>
  </sheetViews>
  <sheetFormatPr defaultRowHeight="12.5" x14ac:dyDescent="0.25"/>
  <cols>
    <col min="4" max="4" width="118.81640625" style="138" customWidth="1"/>
  </cols>
  <sheetData>
    <row r="2" spans="1:4" ht="13" x14ac:dyDescent="0.3">
      <c r="A2" t="s">
        <v>77</v>
      </c>
      <c r="C2" t="s">
        <v>89</v>
      </c>
    </row>
    <row r="3" spans="1:4" x14ac:dyDescent="0.25">
      <c r="C3">
        <v>1</v>
      </c>
      <c r="D3" s="284" t="s">
        <v>209</v>
      </c>
    </row>
    <row r="4" spans="1:4" ht="13" x14ac:dyDescent="0.3">
      <c r="C4">
        <v>2</v>
      </c>
      <c r="D4" s="284" t="s">
        <v>212</v>
      </c>
    </row>
    <row r="5" spans="1:4" x14ac:dyDescent="0.25">
      <c r="D5" s="284" t="s">
        <v>211</v>
      </c>
    </row>
    <row r="6" spans="1:4" x14ac:dyDescent="0.25">
      <c r="C6">
        <v>3</v>
      </c>
      <c r="D6" s="285" t="s">
        <v>213</v>
      </c>
    </row>
    <row r="7" spans="1:4" x14ac:dyDescent="0.25">
      <c r="D7" s="285"/>
    </row>
    <row r="8" spans="1:4" ht="15" customHeight="1" x14ac:dyDescent="0.25">
      <c r="C8">
        <v>4</v>
      </c>
      <c r="D8" s="285" t="s">
        <v>210</v>
      </c>
    </row>
    <row r="9" spans="1:4" x14ac:dyDescent="0.25">
      <c r="D9" s="285"/>
    </row>
    <row r="10" spans="1:4" ht="13" x14ac:dyDescent="0.3">
      <c r="A10" t="s">
        <v>78</v>
      </c>
      <c r="C10" s="401" t="s">
        <v>90</v>
      </c>
      <c r="D10" s="402"/>
    </row>
    <row r="11" spans="1:4" x14ac:dyDescent="0.25">
      <c r="C11">
        <v>1</v>
      </c>
      <c r="D11" s="284" t="s">
        <v>142</v>
      </c>
    </row>
    <row r="12" spans="1:4" x14ac:dyDescent="0.25">
      <c r="D12" s="138" t="s">
        <v>79</v>
      </c>
    </row>
    <row r="13" spans="1:4" x14ac:dyDescent="0.25">
      <c r="D13" s="138" t="s">
        <v>80</v>
      </c>
    </row>
    <row r="14" spans="1:4" x14ac:dyDescent="0.25">
      <c r="C14">
        <v>2</v>
      </c>
      <c r="D14" s="284" t="s">
        <v>143</v>
      </c>
    </row>
    <row r="15" spans="1:4" x14ac:dyDescent="0.25">
      <c r="C15">
        <v>3</v>
      </c>
      <c r="D15" s="284" t="s">
        <v>144</v>
      </c>
    </row>
    <row r="16" spans="1:4" x14ac:dyDescent="0.25">
      <c r="C16">
        <v>4</v>
      </c>
      <c r="D16" s="285" t="s">
        <v>145</v>
      </c>
    </row>
    <row r="17" spans="1:4" x14ac:dyDescent="0.25">
      <c r="D17" s="139"/>
    </row>
    <row r="19" spans="1:4" ht="13" x14ac:dyDescent="0.3">
      <c r="A19" t="s">
        <v>81</v>
      </c>
      <c r="C19" s="401" t="s">
        <v>91</v>
      </c>
      <c r="D19" s="402"/>
    </row>
    <row r="20" spans="1:4" x14ac:dyDescent="0.25">
      <c r="C20" t="s">
        <v>82</v>
      </c>
    </row>
    <row r="21" spans="1:4" ht="25" x14ac:dyDescent="0.25">
      <c r="C21">
        <v>1</v>
      </c>
      <c r="D21" s="284" t="s">
        <v>146</v>
      </c>
    </row>
    <row r="22" spans="1:4" ht="17.25" customHeight="1" x14ac:dyDescent="0.25">
      <c r="C22">
        <v>2</v>
      </c>
      <c r="D22" s="284" t="s">
        <v>153</v>
      </c>
    </row>
    <row r="23" spans="1:4" x14ac:dyDescent="0.25">
      <c r="C23">
        <v>3</v>
      </c>
      <c r="D23" s="284" t="s">
        <v>148</v>
      </c>
    </row>
    <row r="24" spans="1:4" x14ac:dyDescent="0.25">
      <c r="C24">
        <v>4</v>
      </c>
      <c r="D24" s="284" t="s">
        <v>147</v>
      </c>
    </row>
    <row r="26" spans="1:4" x14ac:dyDescent="0.25">
      <c r="A26" t="s">
        <v>83</v>
      </c>
      <c r="C26" t="s">
        <v>84</v>
      </c>
    </row>
    <row r="27" spans="1:4" x14ac:dyDescent="0.25">
      <c r="C27">
        <v>1</v>
      </c>
      <c r="D27" s="284" t="s">
        <v>149</v>
      </c>
    </row>
    <row r="29" spans="1:4" x14ac:dyDescent="0.25">
      <c r="A29" t="s">
        <v>85</v>
      </c>
      <c r="C29" t="s">
        <v>86</v>
      </c>
    </row>
    <row r="30" spans="1:4" x14ac:dyDescent="0.25">
      <c r="C30">
        <v>1</v>
      </c>
      <c r="D30" s="284" t="s">
        <v>150</v>
      </c>
    </row>
    <row r="31" spans="1:4" x14ac:dyDescent="0.25">
      <c r="C31" s="138">
        <v>2</v>
      </c>
      <c r="D31" s="284" t="s">
        <v>151</v>
      </c>
    </row>
    <row r="32" spans="1:4" x14ac:dyDescent="0.25">
      <c r="C32">
        <v>3</v>
      </c>
      <c r="D32" s="284" t="s">
        <v>152</v>
      </c>
    </row>
    <row r="38" spans="1:4" x14ac:dyDescent="0.25">
      <c r="B38" t="s">
        <v>87</v>
      </c>
    </row>
    <row r="40" spans="1:4" x14ac:dyDescent="0.25">
      <c r="B40" t="s">
        <v>87</v>
      </c>
      <c r="C40" t="s">
        <v>87</v>
      </c>
      <c r="D40" s="138" t="s">
        <v>88</v>
      </c>
    </row>
    <row r="41" spans="1:4" x14ac:dyDescent="0.25">
      <c r="A41" t="s">
        <v>87</v>
      </c>
    </row>
  </sheetData>
  <mergeCells count="2">
    <mergeCell ref="C10:D10"/>
    <mergeCell ref="C19:D19"/>
  </mergeCells>
  <phoneticPr fontId="15" type="noConversion"/>
  <pageMargins left="0.75" right="0.75" top="1" bottom="1" header="0.5" footer="0.5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A1:Q16"/>
  <sheetViews>
    <sheetView showGridLines="0" zoomScaleNormal="100" workbookViewId="0">
      <pane ySplit="2" topLeftCell="A9" activePane="bottomLeft" state="frozen"/>
      <selection pane="bottomLeft" activeCell="H16" sqref="H16"/>
    </sheetView>
  </sheetViews>
  <sheetFormatPr defaultColWidth="9.1796875" defaultRowHeight="12.5" x14ac:dyDescent="0.25"/>
  <cols>
    <col min="1" max="1" width="26.453125" style="188" bestFit="1" customWidth="1"/>
    <col min="2" max="2" width="7.54296875" style="303" customWidth="1"/>
    <col min="3" max="3" width="7.54296875" style="188" bestFit="1" customWidth="1"/>
    <col min="4" max="4" width="7.54296875" style="188" customWidth="1"/>
    <col min="5" max="5" width="7.54296875" style="188" bestFit="1" customWidth="1"/>
    <col min="6" max="6" width="10.26953125" style="188" customWidth="1"/>
    <col min="7" max="7" width="12.1796875" style="188" bestFit="1" customWidth="1"/>
    <col min="8" max="8" width="13.54296875" style="188" customWidth="1"/>
    <col min="9" max="9" width="14.1796875" style="188" bestFit="1" customWidth="1"/>
    <col min="10" max="10" width="12.453125" style="188" customWidth="1"/>
    <col min="11" max="11" width="11" style="188" customWidth="1"/>
    <col min="12" max="14" width="9.1796875" style="188"/>
    <col min="15" max="15" width="10.1796875" style="188" bestFit="1" customWidth="1"/>
    <col min="16" max="16" width="10.1796875" style="188" customWidth="1"/>
    <col min="17" max="17" width="14.81640625" style="188" bestFit="1" customWidth="1"/>
    <col min="18" max="16384" width="9.1796875" style="188"/>
  </cols>
  <sheetData>
    <row r="1" spans="1:17" x14ac:dyDescent="0.25">
      <c r="A1" s="397" t="s">
        <v>188</v>
      </c>
      <c r="B1" s="398"/>
      <c r="C1" s="399"/>
      <c r="D1" s="399"/>
      <c r="E1" s="399"/>
      <c r="F1" s="399"/>
      <c r="G1" s="399"/>
      <c r="H1" s="399"/>
      <c r="I1" s="399"/>
      <c r="J1" s="400"/>
      <c r="K1" s="286"/>
    </row>
    <row r="2" spans="1:17" ht="74.25" customHeight="1" x14ac:dyDescent="0.3">
      <c r="A2" s="287" t="s">
        <v>24</v>
      </c>
      <c r="B2" s="288" t="s">
        <v>183</v>
      </c>
      <c r="C2" s="289" t="s">
        <v>184</v>
      </c>
      <c r="D2" s="289" t="s">
        <v>185</v>
      </c>
      <c r="E2" s="289" t="s">
        <v>186</v>
      </c>
      <c r="F2" s="289" t="s">
        <v>187</v>
      </c>
      <c r="G2" s="290" t="s">
        <v>178</v>
      </c>
      <c r="H2" s="290" t="s">
        <v>174</v>
      </c>
      <c r="I2" s="291" t="s">
        <v>154</v>
      </c>
      <c r="J2" s="292" t="s">
        <v>189</v>
      </c>
      <c r="K2" s="293" t="s">
        <v>123</v>
      </c>
      <c r="L2" s="334">
        <v>0.05</v>
      </c>
      <c r="M2" s="334">
        <v>0.1</v>
      </c>
      <c r="N2" s="334">
        <v>7.4999999999999997E-2</v>
      </c>
      <c r="O2" s="335">
        <f>L2*I15</f>
        <v>45345731.300000004</v>
      </c>
      <c r="P2" s="335">
        <f>N2*I15</f>
        <v>68018596.950000003</v>
      </c>
      <c r="Q2" s="336">
        <f>M2*I15</f>
        <v>90691462.600000009</v>
      </c>
    </row>
    <row r="3" spans="1:17" ht="17.5" x14ac:dyDescent="0.55000000000000004">
      <c r="A3" s="189" t="s">
        <v>2</v>
      </c>
      <c r="B3" s="346">
        <v>0</v>
      </c>
      <c r="C3" s="347">
        <v>285</v>
      </c>
      <c r="D3" s="347">
        <v>377</v>
      </c>
      <c r="E3" s="347">
        <v>862</v>
      </c>
      <c r="F3" s="296">
        <f>SUM(B3:E3)</f>
        <v>1524</v>
      </c>
      <c r="G3" s="348">
        <v>21375000</v>
      </c>
      <c r="H3" s="348">
        <v>347243380</v>
      </c>
      <c r="I3" s="51">
        <f>SUM(G3:H3)</f>
        <v>368618380</v>
      </c>
      <c r="J3" s="350">
        <v>2426454</v>
      </c>
      <c r="K3" s="232">
        <f>J3/I3</f>
        <v>6.5825637885989297E-3</v>
      </c>
    </row>
    <row r="4" spans="1:17" ht="17.5" x14ac:dyDescent="0.55000000000000004">
      <c r="A4" s="189" t="s">
        <v>3</v>
      </c>
      <c r="B4" s="346">
        <v>6</v>
      </c>
      <c r="C4" s="347">
        <v>89</v>
      </c>
      <c r="D4" s="347">
        <v>2</v>
      </c>
      <c r="E4" s="347">
        <v>0</v>
      </c>
      <c r="F4" s="296">
        <f t="shared" ref="F4:F14" si="0">SUM(B4:E4)</f>
        <v>97</v>
      </c>
      <c r="G4" s="348">
        <v>5385000</v>
      </c>
      <c r="H4" s="348">
        <v>195822</v>
      </c>
      <c r="I4" s="51">
        <f t="shared" ref="I4:I15" si="1">SUM(G4:H4)</f>
        <v>5580822</v>
      </c>
      <c r="J4" s="350">
        <v>64276</v>
      </c>
      <c r="K4" s="232">
        <f t="shared" ref="K4:K15" si="2">J4/I4</f>
        <v>1.15172997812867E-2</v>
      </c>
    </row>
    <row r="5" spans="1:17" ht="17.5" x14ac:dyDescent="0.55000000000000004">
      <c r="A5" s="189" t="s">
        <v>4</v>
      </c>
      <c r="B5" s="346">
        <v>22</v>
      </c>
      <c r="C5" s="347">
        <v>29</v>
      </c>
      <c r="D5" s="347">
        <v>2</v>
      </c>
      <c r="E5" s="347">
        <v>3</v>
      </c>
      <c r="F5" s="296">
        <f t="shared" si="0"/>
        <v>56</v>
      </c>
      <c r="G5" s="348">
        <v>2506357</v>
      </c>
      <c r="H5" s="348">
        <v>821679</v>
      </c>
      <c r="I5" s="51">
        <f t="shared" si="1"/>
        <v>3328036</v>
      </c>
      <c r="J5" s="350">
        <v>36593</v>
      </c>
      <c r="K5" s="232">
        <f t="shared" si="2"/>
        <v>1.0995373848119432E-2</v>
      </c>
    </row>
    <row r="6" spans="1:17" ht="17.5" x14ac:dyDescent="0.55000000000000004">
      <c r="A6" s="189" t="s">
        <v>5</v>
      </c>
      <c r="B6" s="346">
        <v>0</v>
      </c>
      <c r="C6" s="347">
        <v>808</v>
      </c>
      <c r="D6" s="347">
        <v>1003</v>
      </c>
      <c r="E6" s="347">
        <v>66</v>
      </c>
      <c r="F6" s="296">
        <f t="shared" si="0"/>
        <v>1877</v>
      </c>
      <c r="G6" s="349">
        <v>48480000</v>
      </c>
      <c r="H6" s="349">
        <v>123270905</v>
      </c>
      <c r="I6" s="51">
        <f t="shared" si="1"/>
        <v>171750905</v>
      </c>
      <c r="J6" s="350">
        <v>1659022</v>
      </c>
      <c r="K6" s="232">
        <f t="shared" si="2"/>
        <v>9.6594658409514637E-3</v>
      </c>
    </row>
    <row r="7" spans="1:17" ht="17.5" x14ac:dyDescent="0.55000000000000004">
      <c r="A7" s="189" t="s">
        <v>6</v>
      </c>
      <c r="B7" s="346">
        <v>1</v>
      </c>
      <c r="C7" s="347">
        <v>50</v>
      </c>
      <c r="D7" s="347">
        <v>13</v>
      </c>
      <c r="E7" s="347">
        <v>7</v>
      </c>
      <c r="F7" s="296">
        <f t="shared" si="0"/>
        <v>71</v>
      </c>
      <c r="G7" s="348">
        <v>3007500</v>
      </c>
      <c r="H7" s="348">
        <v>3073010</v>
      </c>
      <c r="I7" s="51">
        <f t="shared" si="1"/>
        <v>6080510</v>
      </c>
      <c r="J7" s="350">
        <v>58209</v>
      </c>
      <c r="K7" s="232">
        <f t="shared" si="2"/>
        <v>9.5730456820233827E-3</v>
      </c>
    </row>
    <row r="8" spans="1:17" ht="17.5" x14ac:dyDescent="0.55000000000000004">
      <c r="A8" s="189" t="s">
        <v>7</v>
      </c>
      <c r="B8" s="346">
        <v>0</v>
      </c>
      <c r="C8" s="347">
        <v>1</v>
      </c>
      <c r="D8" s="347">
        <v>495</v>
      </c>
      <c r="E8" s="347">
        <v>376</v>
      </c>
      <c r="F8" s="296">
        <f t="shared" si="0"/>
        <v>872</v>
      </c>
      <c r="G8" s="348">
        <v>60000</v>
      </c>
      <c r="H8" s="348">
        <v>109905829</v>
      </c>
      <c r="I8" s="51">
        <f t="shared" si="1"/>
        <v>109965829</v>
      </c>
      <c r="J8" s="350">
        <v>958404</v>
      </c>
      <c r="K8" s="232">
        <f t="shared" si="2"/>
        <v>8.7154710578319743E-3</v>
      </c>
    </row>
    <row r="9" spans="1:17" ht="17.5" x14ac:dyDescent="0.55000000000000004">
      <c r="A9" s="189" t="s">
        <v>8</v>
      </c>
      <c r="B9" s="346">
        <v>4</v>
      </c>
      <c r="C9" s="347">
        <v>0</v>
      </c>
      <c r="D9" s="347">
        <v>19</v>
      </c>
      <c r="E9" s="347">
        <v>6</v>
      </c>
      <c r="F9" s="296">
        <f t="shared" si="0"/>
        <v>29</v>
      </c>
      <c r="G9" s="348">
        <v>90000</v>
      </c>
      <c r="H9" s="348">
        <v>3197036</v>
      </c>
      <c r="I9" s="51">
        <f t="shared" si="1"/>
        <v>3287036</v>
      </c>
      <c r="J9" s="350">
        <v>29929</v>
      </c>
      <c r="K9" s="232">
        <f t="shared" si="2"/>
        <v>9.1051634359952255E-3</v>
      </c>
    </row>
    <row r="10" spans="1:17" ht="17.5" x14ac:dyDescent="0.55000000000000004">
      <c r="A10" s="189" t="s">
        <v>9</v>
      </c>
      <c r="B10" s="346">
        <v>1</v>
      </c>
      <c r="C10" s="347">
        <v>286</v>
      </c>
      <c r="D10" s="347">
        <v>248</v>
      </c>
      <c r="E10" s="347">
        <v>334</v>
      </c>
      <c r="F10" s="296">
        <f t="shared" si="0"/>
        <v>869</v>
      </c>
      <c r="G10" s="348">
        <v>17167500</v>
      </c>
      <c r="H10" s="348">
        <v>85746657</v>
      </c>
      <c r="I10" s="51">
        <f t="shared" si="1"/>
        <v>102914157</v>
      </c>
      <c r="J10" s="350">
        <v>885428</v>
      </c>
      <c r="K10" s="232">
        <f t="shared" si="2"/>
        <v>8.6035587892927118E-3</v>
      </c>
    </row>
    <row r="11" spans="1:17" ht="17.5" x14ac:dyDescent="0.55000000000000004">
      <c r="A11" s="189" t="s">
        <v>10</v>
      </c>
      <c r="B11" s="346">
        <v>1</v>
      </c>
      <c r="C11" s="347">
        <v>495</v>
      </c>
      <c r="D11" s="347">
        <v>52</v>
      </c>
      <c r="E11" s="347">
        <v>6</v>
      </c>
      <c r="F11" s="296">
        <f t="shared" si="0"/>
        <v>554</v>
      </c>
      <c r="G11" s="348">
        <v>29707500</v>
      </c>
      <c r="H11" s="348">
        <v>7001921</v>
      </c>
      <c r="I11" s="51">
        <f t="shared" si="1"/>
        <v>36709421</v>
      </c>
      <c r="J11" s="350">
        <v>391374</v>
      </c>
      <c r="K11" s="232">
        <f t="shared" si="2"/>
        <v>1.0661404874786775E-2</v>
      </c>
    </row>
    <row r="12" spans="1:17" ht="17.5" x14ac:dyDescent="0.55000000000000004">
      <c r="A12" s="189" t="s">
        <v>11</v>
      </c>
      <c r="B12" s="346">
        <v>0</v>
      </c>
      <c r="C12" s="347">
        <v>368</v>
      </c>
      <c r="D12" s="347">
        <v>126</v>
      </c>
      <c r="E12" s="347">
        <v>21</v>
      </c>
      <c r="F12" s="296">
        <f t="shared" si="0"/>
        <v>515</v>
      </c>
      <c r="G12" s="348">
        <v>22080000</v>
      </c>
      <c r="H12" s="348">
        <v>15081010</v>
      </c>
      <c r="I12" s="51">
        <f t="shared" si="1"/>
        <v>37161010</v>
      </c>
      <c r="J12" s="350">
        <v>390143</v>
      </c>
      <c r="K12" s="232">
        <f t="shared" si="2"/>
        <v>1.0498718953010158E-2</v>
      </c>
    </row>
    <row r="13" spans="1:17" ht="17.5" x14ac:dyDescent="0.55000000000000004">
      <c r="A13" s="189" t="s">
        <v>12</v>
      </c>
      <c r="B13" s="346">
        <v>0</v>
      </c>
      <c r="C13" s="347">
        <v>26</v>
      </c>
      <c r="D13" s="347">
        <v>27</v>
      </c>
      <c r="E13" s="347">
        <v>28</v>
      </c>
      <c r="F13" s="296">
        <f t="shared" si="0"/>
        <v>81</v>
      </c>
      <c r="G13" s="348">
        <v>1560000</v>
      </c>
      <c r="H13" s="348">
        <v>6691585</v>
      </c>
      <c r="I13" s="51">
        <f>SUM(G13:H13)</f>
        <v>8251585</v>
      </c>
      <c r="J13" s="350">
        <v>76606</v>
      </c>
      <c r="K13" s="232">
        <f t="shared" si="2"/>
        <v>9.2837921441759376E-3</v>
      </c>
    </row>
    <row r="14" spans="1:17" ht="17.5" x14ac:dyDescent="0.55000000000000004">
      <c r="A14" s="189" t="s">
        <v>13</v>
      </c>
      <c r="B14" s="346">
        <v>1</v>
      </c>
      <c r="C14" s="347">
        <v>183</v>
      </c>
      <c r="D14" s="347">
        <v>61</v>
      </c>
      <c r="E14" s="347">
        <v>301</v>
      </c>
      <c r="F14" s="296">
        <f t="shared" si="0"/>
        <v>546</v>
      </c>
      <c r="G14" s="348">
        <v>10987500</v>
      </c>
      <c r="H14" s="348">
        <v>42279435</v>
      </c>
      <c r="I14" s="51">
        <f t="shared" si="1"/>
        <v>53266935</v>
      </c>
      <c r="J14" s="350">
        <v>507068</v>
      </c>
      <c r="K14" s="232">
        <f t="shared" si="2"/>
        <v>9.5193763260454159E-3</v>
      </c>
    </row>
    <row r="15" spans="1:17" ht="17.5" x14ac:dyDescent="0.55000000000000004">
      <c r="A15" s="191" t="s">
        <v>14</v>
      </c>
      <c r="B15" s="301">
        <f t="shared" ref="B15:E15" si="3">SUM(B3:B14)</f>
        <v>36</v>
      </c>
      <c r="C15" s="301">
        <f t="shared" si="3"/>
        <v>2620</v>
      </c>
      <c r="D15" s="301">
        <f t="shared" si="3"/>
        <v>2425</v>
      </c>
      <c r="E15" s="301">
        <f t="shared" si="3"/>
        <v>2010</v>
      </c>
      <c r="F15" s="302">
        <f>SUM(F3:F14)</f>
        <v>7091</v>
      </c>
      <c r="G15" s="297">
        <f>SUM(G3:G14)</f>
        <v>162406357</v>
      </c>
      <c r="H15" s="297">
        <f>SUM(H3:H14)</f>
        <v>744508269</v>
      </c>
      <c r="I15" s="51">
        <f t="shared" si="1"/>
        <v>906914626</v>
      </c>
      <c r="J15" s="298">
        <f>SUM(J3:J14)</f>
        <v>7483506</v>
      </c>
      <c r="K15" s="232">
        <f t="shared" si="2"/>
        <v>8.2516102237830714E-3</v>
      </c>
    </row>
    <row r="16" spans="1:17" x14ac:dyDescent="0.25">
      <c r="C16" s="190"/>
      <c r="D16" s="190"/>
      <c r="E16" s="190"/>
      <c r="F16" s="190"/>
      <c r="G16" s="190"/>
      <c r="H16" s="190"/>
      <c r="I16" s="190"/>
      <c r="J16" s="304"/>
    </row>
  </sheetData>
  <mergeCells count="1">
    <mergeCell ref="A1:J1"/>
  </mergeCells>
  <pageMargins left="0.75" right="0.75" top="1" bottom="1" header="0.5" footer="0.5"/>
  <pageSetup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 macro="[0]!ViewChartB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6"/>
  <dimension ref="A1:Q16"/>
  <sheetViews>
    <sheetView showGridLines="0" zoomScaleNormal="100" workbookViewId="0">
      <pane ySplit="2" topLeftCell="A4" activePane="bottomLeft" state="frozen"/>
      <selection pane="bottomLeft" activeCell="J19" sqref="J19"/>
    </sheetView>
  </sheetViews>
  <sheetFormatPr defaultColWidth="9.1796875" defaultRowHeight="12.5" x14ac:dyDescent="0.25"/>
  <cols>
    <col min="1" max="1" width="26.453125" style="188" bestFit="1" customWidth="1"/>
    <col min="2" max="2" width="7.54296875" style="303" customWidth="1"/>
    <col min="3" max="3" width="7.54296875" style="188" bestFit="1" customWidth="1"/>
    <col min="4" max="4" width="7.54296875" style="188" customWidth="1"/>
    <col min="5" max="5" width="7.54296875" style="188" bestFit="1" customWidth="1"/>
    <col min="6" max="6" width="10.26953125" style="188" customWidth="1"/>
    <col min="7" max="7" width="12.1796875" style="188" bestFit="1" customWidth="1"/>
    <col min="8" max="8" width="13.54296875" style="188" customWidth="1"/>
    <col min="9" max="9" width="14.1796875" style="188" bestFit="1" customWidth="1"/>
    <col min="10" max="10" width="12.453125" style="188" customWidth="1"/>
    <col min="11" max="11" width="11" style="188" customWidth="1"/>
    <col min="12" max="14" width="9.1796875" style="188"/>
    <col min="15" max="15" width="10.1796875" style="188" bestFit="1" customWidth="1"/>
    <col min="16" max="16" width="10.1796875" style="188" customWidth="1"/>
    <col min="17" max="17" width="14.81640625" style="188" bestFit="1" customWidth="1"/>
    <col min="18" max="16384" width="9.1796875" style="188"/>
  </cols>
  <sheetData>
    <row r="1" spans="1:17" x14ac:dyDescent="0.25">
      <c r="A1" s="397" t="s">
        <v>193</v>
      </c>
      <c r="B1" s="398"/>
      <c r="C1" s="399"/>
      <c r="D1" s="399"/>
      <c r="E1" s="399"/>
      <c r="F1" s="399"/>
      <c r="G1" s="399"/>
      <c r="H1" s="399"/>
      <c r="I1" s="399"/>
      <c r="J1" s="400"/>
      <c r="K1" s="286"/>
    </row>
    <row r="2" spans="1:17" ht="74.25" customHeight="1" x14ac:dyDescent="0.3">
      <c r="A2" s="287" t="s">
        <v>24</v>
      </c>
      <c r="B2" s="288" t="s">
        <v>183</v>
      </c>
      <c r="C2" s="289" t="s">
        <v>184</v>
      </c>
      <c r="D2" s="289" t="s">
        <v>185</v>
      </c>
      <c r="E2" s="289" t="s">
        <v>186</v>
      </c>
      <c r="F2" s="289" t="s">
        <v>187</v>
      </c>
      <c r="G2" s="290" t="s">
        <v>178</v>
      </c>
      <c r="H2" s="290" t="s">
        <v>174</v>
      </c>
      <c r="I2" s="291" t="s">
        <v>154</v>
      </c>
      <c r="J2" s="292" t="s">
        <v>192</v>
      </c>
      <c r="K2" s="293" t="s">
        <v>123</v>
      </c>
      <c r="L2" s="334">
        <v>0.05</v>
      </c>
      <c r="M2" s="334">
        <v>0.1</v>
      </c>
      <c r="N2" s="334">
        <v>7.4999999999999997E-2</v>
      </c>
      <c r="O2" s="335">
        <f>L2*I15</f>
        <v>50516955.300000004</v>
      </c>
      <c r="P2" s="335">
        <f>N2*I15</f>
        <v>75775432.950000003</v>
      </c>
      <c r="Q2" s="336">
        <f>M2*I15</f>
        <v>101033910.60000001</v>
      </c>
    </row>
    <row r="3" spans="1:17" ht="17.5" x14ac:dyDescent="0.55000000000000004">
      <c r="A3" s="189" t="s">
        <v>2</v>
      </c>
      <c r="B3" s="346">
        <v>6</v>
      </c>
      <c r="C3" s="347">
        <v>214</v>
      </c>
      <c r="D3" s="347">
        <v>481</v>
      </c>
      <c r="E3" s="347">
        <v>1016</v>
      </c>
      <c r="F3" s="296">
        <f t="shared" ref="F3:F14" si="0">SUM(B3:E3)</f>
        <v>1717</v>
      </c>
      <c r="G3" s="348">
        <v>16110000</v>
      </c>
      <c r="H3" s="348">
        <v>420847981</v>
      </c>
      <c r="I3" s="51">
        <f>SUM(G3:H3)</f>
        <v>436957981</v>
      </c>
      <c r="J3" s="350">
        <v>2905715</v>
      </c>
      <c r="K3" s="299">
        <f>J3/I3</f>
        <v>6.6498728169471291E-3</v>
      </c>
    </row>
    <row r="4" spans="1:17" ht="17.5" x14ac:dyDescent="0.55000000000000004">
      <c r="A4" s="189" t="s">
        <v>3</v>
      </c>
      <c r="B4" s="346">
        <v>1</v>
      </c>
      <c r="C4" s="347">
        <v>41</v>
      </c>
      <c r="D4" s="347">
        <v>0</v>
      </c>
      <c r="E4" s="347">
        <v>0</v>
      </c>
      <c r="F4" s="296">
        <f t="shared" si="0"/>
        <v>42</v>
      </c>
      <c r="G4" s="348">
        <v>827500</v>
      </c>
      <c r="H4" s="348">
        <v>0</v>
      </c>
      <c r="I4" s="51">
        <f t="shared" ref="I4:I15" si="1">SUM(G4:H4)</f>
        <v>827500</v>
      </c>
      <c r="J4" s="350">
        <v>30253</v>
      </c>
      <c r="K4" s="299">
        <f t="shared" ref="K4:K15" si="2">J4/I4</f>
        <v>3.6559516616314201E-2</v>
      </c>
    </row>
    <row r="5" spans="1:17" ht="17.5" x14ac:dyDescent="0.55000000000000004">
      <c r="A5" s="189" t="s">
        <v>4</v>
      </c>
      <c r="B5" s="346">
        <v>21</v>
      </c>
      <c r="C5" s="347">
        <v>25</v>
      </c>
      <c r="D5" s="347">
        <v>3</v>
      </c>
      <c r="E5" s="347">
        <v>2</v>
      </c>
      <c r="F5" s="296">
        <f t="shared" si="0"/>
        <v>51</v>
      </c>
      <c r="G5" s="348">
        <v>1657500</v>
      </c>
      <c r="H5" s="348">
        <v>889900</v>
      </c>
      <c r="I5" s="51">
        <f t="shared" si="1"/>
        <v>2547400</v>
      </c>
      <c r="J5" s="350">
        <v>37578</v>
      </c>
      <c r="K5" s="299">
        <f t="shared" si="2"/>
        <v>1.4751511344900683E-2</v>
      </c>
    </row>
    <row r="6" spans="1:17" ht="17.5" x14ac:dyDescent="0.55000000000000004">
      <c r="A6" s="189" t="s">
        <v>5</v>
      </c>
      <c r="B6" s="346">
        <v>0</v>
      </c>
      <c r="C6" s="347">
        <v>950</v>
      </c>
      <c r="D6" s="347">
        <v>1083</v>
      </c>
      <c r="E6" s="347">
        <v>63</v>
      </c>
      <c r="F6" s="296">
        <f t="shared" si="0"/>
        <v>2096</v>
      </c>
      <c r="G6" s="349">
        <v>57000000</v>
      </c>
      <c r="H6" s="349">
        <v>166632322</v>
      </c>
      <c r="I6" s="51">
        <f t="shared" si="1"/>
        <v>223632322</v>
      </c>
      <c r="J6" s="350">
        <v>1946726</v>
      </c>
      <c r="K6" s="299">
        <f t="shared" si="2"/>
        <v>8.7050296781339149E-3</v>
      </c>
    </row>
    <row r="7" spans="1:17" ht="17.5" x14ac:dyDescent="0.55000000000000004">
      <c r="A7" s="189" t="s">
        <v>6</v>
      </c>
      <c r="B7" s="346">
        <v>0</v>
      </c>
      <c r="C7" s="347">
        <v>38</v>
      </c>
      <c r="D7" s="347">
        <v>3</v>
      </c>
      <c r="E7" s="347">
        <v>2</v>
      </c>
      <c r="F7" s="296">
        <f t="shared" si="0"/>
        <v>43</v>
      </c>
      <c r="G7" s="348">
        <v>2280000</v>
      </c>
      <c r="H7" s="348">
        <v>822517</v>
      </c>
      <c r="I7" s="51">
        <f t="shared" si="1"/>
        <v>3102517</v>
      </c>
      <c r="J7" s="350">
        <v>31407</v>
      </c>
      <c r="K7" s="299">
        <f t="shared" si="2"/>
        <v>1.0123071041995902E-2</v>
      </c>
    </row>
    <row r="8" spans="1:17" ht="17.5" x14ac:dyDescent="0.55000000000000004">
      <c r="A8" s="189" t="s">
        <v>7</v>
      </c>
      <c r="B8" s="346">
        <v>0</v>
      </c>
      <c r="C8" s="347">
        <v>4</v>
      </c>
      <c r="D8" s="347">
        <v>511</v>
      </c>
      <c r="E8" s="347">
        <v>309</v>
      </c>
      <c r="F8" s="296">
        <f t="shared" si="0"/>
        <v>824</v>
      </c>
      <c r="G8" s="348">
        <v>240000</v>
      </c>
      <c r="H8" s="348">
        <v>127680970</v>
      </c>
      <c r="I8" s="51">
        <f t="shared" si="1"/>
        <v>127920970</v>
      </c>
      <c r="J8" s="350">
        <v>943603</v>
      </c>
      <c r="K8" s="299">
        <f t="shared" si="2"/>
        <v>7.3764528208314865E-3</v>
      </c>
    </row>
    <row r="9" spans="1:17" ht="17.5" x14ac:dyDescent="0.55000000000000004">
      <c r="A9" s="189" t="s">
        <v>8</v>
      </c>
      <c r="B9" s="346">
        <v>0</v>
      </c>
      <c r="C9" s="347">
        <v>30</v>
      </c>
      <c r="D9" s="347">
        <v>25</v>
      </c>
      <c r="E9" s="347">
        <v>6</v>
      </c>
      <c r="F9" s="296">
        <f t="shared" si="0"/>
        <v>61</v>
      </c>
      <c r="G9" s="348">
        <v>1800000</v>
      </c>
      <c r="H9" s="348">
        <v>5033233</v>
      </c>
      <c r="I9" s="51">
        <f t="shared" si="1"/>
        <v>6833233</v>
      </c>
      <c r="J9" s="350">
        <v>58232</v>
      </c>
      <c r="K9" s="299">
        <f t="shared" si="2"/>
        <v>8.5218812237194304E-3</v>
      </c>
    </row>
    <row r="10" spans="1:17" ht="17.5" x14ac:dyDescent="0.55000000000000004">
      <c r="A10" s="189" t="s">
        <v>9</v>
      </c>
      <c r="B10" s="346">
        <v>3</v>
      </c>
      <c r="C10" s="347">
        <v>124</v>
      </c>
      <c r="D10" s="347">
        <v>72</v>
      </c>
      <c r="E10" s="347">
        <v>148</v>
      </c>
      <c r="F10" s="296">
        <f t="shared" si="0"/>
        <v>347</v>
      </c>
      <c r="G10" s="348">
        <v>7462500</v>
      </c>
      <c r="H10" s="348">
        <v>84458429</v>
      </c>
      <c r="I10" s="51">
        <f t="shared" si="1"/>
        <v>91920929</v>
      </c>
      <c r="J10" s="350">
        <v>406966</v>
      </c>
      <c r="K10" s="299">
        <f t="shared" si="2"/>
        <v>4.4273486400469254E-3</v>
      </c>
    </row>
    <row r="11" spans="1:17" ht="17.5" x14ac:dyDescent="0.55000000000000004">
      <c r="A11" s="189" t="s">
        <v>10</v>
      </c>
      <c r="B11" s="346">
        <v>3</v>
      </c>
      <c r="C11" s="347">
        <v>62</v>
      </c>
      <c r="D11" s="347">
        <v>28</v>
      </c>
      <c r="E11" s="347">
        <v>2</v>
      </c>
      <c r="F11" s="296">
        <f t="shared" si="0"/>
        <v>95</v>
      </c>
      <c r="G11" s="348">
        <v>3742500</v>
      </c>
      <c r="H11" s="348">
        <v>4554453</v>
      </c>
      <c r="I11" s="51">
        <f t="shared" si="1"/>
        <v>8296953</v>
      </c>
      <c r="J11" s="350">
        <v>83686</v>
      </c>
      <c r="K11" s="299">
        <f t="shared" si="2"/>
        <v>1.0086353387803932E-2</v>
      </c>
    </row>
    <row r="12" spans="1:17" ht="17.5" x14ac:dyDescent="0.55000000000000004">
      <c r="A12" s="189" t="s">
        <v>11</v>
      </c>
      <c r="B12" s="346">
        <v>0</v>
      </c>
      <c r="C12" s="347">
        <v>353</v>
      </c>
      <c r="D12" s="347">
        <v>128</v>
      </c>
      <c r="E12" s="347">
        <v>20</v>
      </c>
      <c r="F12" s="296">
        <f t="shared" si="0"/>
        <v>501</v>
      </c>
      <c r="G12" s="348">
        <v>21180000</v>
      </c>
      <c r="H12" s="348">
        <v>19995637</v>
      </c>
      <c r="I12" s="51">
        <f t="shared" si="1"/>
        <v>41175637</v>
      </c>
      <c r="J12" s="350">
        <v>430850</v>
      </c>
      <c r="K12" s="299">
        <f t="shared" si="2"/>
        <v>1.0463711830371926E-2</v>
      </c>
    </row>
    <row r="13" spans="1:17" ht="17.5" x14ac:dyDescent="0.55000000000000004">
      <c r="A13" s="189" t="s">
        <v>12</v>
      </c>
      <c r="B13" s="346">
        <v>0</v>
      </c>
      <c r="C13" s="347">
        <v>36</v>
      </c>
      <c r="D13" s="347">
        <v>14</v>
      </c>
      <c r="E13" s="347">
        <v>31</v>
      </c>
      <c r="F13" s="296">
        <f t="shared" si="0"/>
        <v>81</v>
      </c>
      <c r="G13" s="348">
        <v>2160000</v>
      </c>
      <c r="H13" s="348">
        <v>6771057</v>
      </c>
      <c r="I13" s="51">
        <f>SUM(G13:H13)</f>
        <v>8931057</v>
      </c>
      <c r="J13" s="350">
        <v>82422</v>
      </c>
      <c r="K13" s="299">
        <f t="shared" si="2"/>
        <v>9.2286948790048038E-3</v>
      </c>
    </row>
    <row r="14" spans="1:17" ht="17.5" x14ac:dyDescent="0.55000000000000004">
      <c r="A14" s="189" t="s">
        <v>13</v>
      </c>
      <c r="B14" s="346">
        <v>2</v>
      </c>
      <c r="C14" s="347">
        <v>140</v>
      </c>
      <c r="D14" s="347">
        <v>79</v>
      </c>
      <c r="E14" s="347">
        <v>248</v>
      </c>
      <c r="F14" s="296">
        <f t="shared" si="0"/>
        <v>469</v>
      </c>
      <c r="G14" s="348">
        <v>8415000</v>
      </c>
      <c r="H14" s="348">
        <v>49777607</v>
      </c>
      <c r="I14" s="51">
        <f t="shared" si="1"/>
        <v>58192607</v>
      </c>
      <c r="J14" s="350">
        <v>514560</v>
      </c>
      <c r="K14" s="299">
        <f t="shared" si="2"/>
        <v>8.8423603362537094E-3</v>
      </c>
    </row>
    <row r="15" spans="1:17" ht="17.5" x14ac:dyDescent="0.55000000000000004">
      <c r="A15" s="191" t="s">
        <v>14</v>
      </c>
      <c r="B15" s="301">
        <f t="shared" ref="B15:E15" si="3">SUM(B3:B14)</f>
        <v>36</v>
      </c>
      <c r="C15" s="301">
        <f t="shared" si="3"/>
        <v>2017</v>
      </c>
      <c r="D15" s="301">
        <f t="shared" si="3"/>
        <v>2427</v>
      </c>
      <c r="E15" s="301">
        <f t="shared" si="3"/>
        <v>1847</v>
      </c>
      <c r="F15" s="302">
        <f>SUM(F3:F14)</f>
        <v>6327</v>
      </c>
      <c r="G15" s="348">
        <f>SUM(G3:G14)</f>
        <v>122875000</v>
      </c>
      <c r="H15" s="348">
        <f>SUM(H3:H14)</f>
        <v>887464106</v>
      </c>
      <c r="I15" s="51">
        <f t="shared" si="1"/>
        <v>1010339106</v>
      </c>
      <c r="J15" s="350">
        <f>SUM(J3:J14)</f>
        <v>7471998</v>
      </c>
      <c r="K15" s="299">
        <f t="shared" si="2"/>
        <v>7.3955347819626019E-3</v>
      </c>
    </row>
    <row r="16" spans="1:17" x14ac:dyDescent="0.25">
      <c r="C16" s="190"/>
      <c r="D16" s="190"/>
      <c r="E16" s="190"/>
      <c r="F16" s="190"/>
      <c r="G16" s="190"/>
      <c r="H16" s="190"/>
      <c r="I16" s="190"/>
      <c r="J16" s="304"/>
    </row>
  </sheetData>
  <mergeCells count="1">
    <mergeCell ref="A1:J1"/>
  </mergeCells>
  <pageMargins left="0.75" right="0.75" top="1" bottom="1" header="0.5" footer="0.5"/>
  <pageSetup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Button 1">
              <controlPr defaultSize="0" print="0" autoFill="0" autoPict="0" macro="[0]!ViewChartB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00D9-1D17-4AC9-9C34-E18570EDCC71}">
  <sheetPr codeName="Sheet27"/>
  <dimension ref="A1:Q16"/>
  <sheetViews>
    <sheetView showGridLines="0" zoomScaleNormal="100" workbookViewId="0">
      <pane ySplit="2" topLeftCell="A3" activePane="bottomLeft" state="frozen"/>
      <selection pane="bottomLeft" activeCell="J15" sqref="J15"/>
    </sheetView>
  </sheetViews>
  <sheetFormatPr defaultColWidth="9.1796875" defaultRowHeight="12.5" x14ac:dyDescent="0.25"/>
  <cols>
    <col min="1" max="1" width="26.453125" style="188" bestFit="1" customWidth="1"/>
    <col min="2" max="2" width="7.54296875" style="303" customWidth="1"/>
    <col min="3" max="3" width="7.54296875" style="188" bestFit="1" customWidth="1"/>
    <col min="4" max="4" width="7.54296875" style="188" customWidth="1"/>
    <col min="5" max="5" width="7.54296875" style="188" bestFit="1" customWidth="1"/>
    <col min="6" max="6" width="10.26953125" style="188" customWidth="1"/>
    <col min="7" max="7" width="12.1796875" style="188" bestFit="1" customWidth="1"/>
    <col min="8" max="8" width="13.54296875" style="188" customWidth="1"/>
    <col min="9" max="9" width="14.1796875" style="188" bestFit="1" customWidth="1"/>
    <col min="10" max="10" width="12.453125" style="188" customWidth="1"/>
    <col min="11" max="11" width="11" style="188" customWidth="1"/>
    <col min="12" max="14" width="9.1796875" style="188"/>
    <col min="15" max="15" width="10.1796875" style="188" bestFit="1" customWidth="1"/>
    <col min="16" max="16" width="10.1796875" style="188" customWidth="1"/>
    <col min="17" max="17" width="14.81640625" style="188" bestFit="1" customWidth="1"/>
    <col min="18" max="16384" width="9.1796875" style="188"/>
  </cols>
  <sheetData>
    <row r="1" spans="1:17" x14ac:dyDescent="0.25">
      <c r="A1" s="397" t="s">
        <v>196</v>
      </c>
      <c r="B1" s="398"/>
      <c r="C1" s="399"/>
      <c r="D1" s="399"/>
      <c r="E1" s="399"/>
      <c r="F1" s="399"/>
      <c r="G1" s="399"/>
      <c r="H1" s="399"/>
      <c r="I1" s="399"/>
      <c r="J1" s="400"/>
      <c r="K1" s="286"/>
    </row>
    <row r="2" spans="1:17" ht="74.25" customHeight="1" x14ac:dyDescent="0.3">
      <c r="A2" s="287" t="s">
        <v>24</v>
      </c>
      <c r="B2" s="288" t="s">
        <v>183</v>
      </c>
      <c r="C2" s="289" t="s">
        <v>184</v>
      </c>
      <c r="D2" s="289" t="s">
        <v>185</v>
      </c>
      <c r="E2" s="289" t="s">
        <v>186</v>
      </c>
      <c r="F2" s="289" t="s">
        <v>187</v>
      </c>
      <c r="G2" s="290" t="s">
        <v>178</v>
      </c>
      <c r="H2" s="290" t="s">
        <v>174</v>
      </c>
      <c r="I2" s="291" t="s">
        <v>154</v>
      </c>
      <c r="J2" s="292" t="s">
        <v>197</v>
      </c>
      <c r="K2" s="293" t="s">
        <v>123</v>
      </c>
      <c r="L2" s="334">
        <v>0.05</v>
      </c>
      <c r="M2" s="334">
        <v>0.1</v>
      </c>
      <c r="N2" s="334">
        <v>7.4999999999999997E-2</v>
      </c>
      <c r="O2" s="335">
        <f>L2*I15</f>
        <v>48790803.650000006</v>
      </c>
      <c r="P2" s="335">
        <f>N2*I15</f>
        <v>73186205.474999994</v>
      </c>
      <c r="Q2" s="336">
        <f>M2*I15</f>
        <v>97581607.300000012</v>
      </c>
    </row>
    <row r="3" spans="1:17" ht="17.5" x14ac:dyDescent="0.55000000000000004">
      <c r="A3" s="189" t="s">
        <v>2</v>
      </c>
      <c r="B3" s="346">
        <v>0</v>
      </c>
      <c r="C3" s="347">
        <v>265</v>
      </c>
      <c r="D3" s="347">
        <v>613</v>
      </c>
      <c r="E3" s="347">
        <v>977</v>
      </c>
      <c r="F3" s="296">
        <f t="shared" ref="F3:F14" si="0">SUM(B3:E3)</f>
        <v>1855</v>
      </c>
      <c r="G3" s="348">
        <v>19875000</v>
      </c>
      <c r="H3" s="348">
        <v>473808336</v>
      </c>
      <c r="I3" s="51">
        <f>SUM(G3:H3)</f>
        <v>493683336</v>
      </c>
      <c r="J3" s="350">
        <v>2905715</v>
      </c>
      <c r="K3" s="299">
        <f>J3/I3</f>
        <v>5.8857870787034222E-3</v>
      </c>
    </row>
    <row r="4" spans="1:17" ht="17.5" x14ac:dyDescent="0.55000000000000004">
      <c r="A4" s="189" t="s">
        <v>3</v>
      </c>
      <c r="B4" s="346">
        <v>0</v>
      </c>
      <c r="C4" s="347">
        <v>29</v>
      </c>
      <c r="D4" s="347">
        <v>1</v>
      </c>
      <c r="E4" s="347">
        <v>0</v>
      </c>
      <c r="F4" s="296">
        <f t="shared" si="0"/>
        <v>30</v>
      </c>
      <c r="G4" s="348">
        <v>1740000</v>
      </c>
      <c r="H4" s="348">
        <v>141218</v>
      </c>
      <c r="I4" s="51">
        <f t="shared" ref="I4:I15" si="1">SUM(G4:H4)</f>
        <v>1881218</v>
      </c>
      <c r="J4" s="350">
        <v>31146</v>
      </c>
      <c r="K4" s="299">
        <f t="shared" ref="K4:K15" si="2">J4/I4</f>
        <v>1.655629491106294E-2</v>
      </c>
    </row>
    <row r="5" spans="1:17" ht="17.5" x14ac:dyDescent="0.55000000000000004">
      <c r="A5" s="189" t="s">
        <v>4</v>
      </c>
      <c r="B5" s="346">
        <v>0</v>
      </c>
      <c r="C5" s="347">
        <v>45</v>
      </c>
      <c r="D5" s="347">
        <v>2</v>
      </c>
      <c r="E5" s="347">
        <v>2</v>
      </c>
      <c r="F5" s="296">
        <f t="shared" si="0"/>
        <v>49</v>
      </c>
      <c r="G5" s="348">
        <v>1657500</v>
      </c>
      <c r="H5" s="348">
        <v>889900</v>
      </c>
      <c r="I5" s="51">
        <f t="shared" si="1"/>
        <v>2547400</v>
      </c>
      <c r="J5" s="350">
        <v>52907</v>
      </c>
      <c r="K5" s="299">
        <f t="shared" si="2"/>
        <v>2.0769019392321581E-2</v>
      </c>
    </row>
    <row r="6" spans="1:17" ht="17.5" x14ac:dyDescent="0.55000000000000004">
      <c r="A6" s="189" t="s">
        <v>5</v>
      </c>
      <c r="B6" s="346">
        <v>0</v>
      </c>
      <c r="C6" s="347">
        <v>802</v>
      </c>
      <c r="D6" s="347">
        <v>1042</v>
      </c>
      <c r="E6" s="347">
        <v>75</v>
      </c>
      <c r="F6" s="296">
        <f t="shared" si="0"/>
        <v>1919</v>
      </c>
      <c r="G6" s="349">
        <v>48120000</v>
      </c>
      <c r="H6" s="349">
        <v>176017935</v>
      </c>
      <c r="I6" s="51">
        <f t="shared" si="1"/>
        <v>224137935</v>
      </c>
      <c r="J6" s="350">
        <v>2723746</v>
      </c>
      <c r="K6" s="299">
        <f t="shared" si="2"/>
        <v>1.2152097323462894E-2</v>
      </c>
    </row>
    <row r="7" spans="1:17" ht="17.5" x14ac:dyDescent="0.55000000000000004">
      <c r="A7" s="189" t="s">
        <v>6</v>
      </c>
      <c r="B7" s="346">
        <v>0</v>
      </c>
      <c r="C7" s="347">
        <v>53</v>
      </c>
      <c r="D7" s="347">
        <v>1</v>
      </c>
      <c r="E7" s="347">
        <v>1</v>
      </c>
      <c r="F7" s="296">
        <f t="shared" si="0"/>
        <v>55</v>
      </c>
      <c r="G7" s="348">
        <v>3180000</v>
      </c>
      <c r="H7" s="348">
        <v>340363</v>
      </c>
      <c r="I7" s="51">
        <f t="shared" si="1"/>
        <v>3520363</v>
      </c>
      <c r="J7" s="350">
        <v>57514</v>
      </c>
      <c r="K7" s="299">
        <f t="shared" si="2"/>
        <v>1.6337519738731487E-2</v>
      </c>
    </row>
    <row r="8" spans="1:17" ht="17.5" x14ac:dyDescent="0.55000000000000004">
      <c r="A8" s="189" t="s">
        <v>7</v>
      </c>
      <c r="B8" s="346">
        <v>0</v>
      </c>
      <c r="C8" s="347">
        <v>3</v>
      </c>
      <c r="D8" s="347">
        <v>481</v>
      </c>
      <c r="E8" s="347">
        <v>377</v>
      </c>
      <c r="F8" s="296">
        <f t="shared" si="0"/>
        <v>861</v>
      </c>
      <c r="G8" s="348">
        <v>180000</v>
      </c>
      <c r="H8" s="348">
        <v>139289436</v>
      </c>
      <c r="I8" s="51">
        <f t="shared" si="1"/>
        <v>139469436</v>
      </c>
      <c r="J8" s="350">
        <v>1490073</v>
      </c>
      <c r="K8" s="299">
        <f t="shared" si="2"/>
        <v>1.0683867682665613E-2</v>
      </c>
    </row>
    <row r="9" spans="1:17" ht="17.5" x14ac:dyDescent="0.55000000000000004">
      <c r="A9" s="189" t="s">
        <v>8</v>
      </c>
      <c r="B9" s="346">
        <v>0</v>
      </c>
      <c r="C9" s="347">
        <v>41</v>
      </c>
      <c r="D9" s="347">
        <v>4</v>
      </c>
      <c r="E9" s="347">
        <v>5</v>
      </c>
      <c r="F9" s="296">
        <f t="shared" si="0"/>
        <v>50</v>
      </c>
      <c r="G9" s="348">
        <v>2460000</v>
      </c>
      <c r="H9" s="348">
        <v>3063228</v>
      </c>
      <c r="I9" s="51">
        <f t="shared" si="1"/>
        <v>5523228</v>
      </c>
      <c r="J9" s="350">
        <v>51080</v>
      </c>
      <c r="K9" s="299">
        <f t="shared" si="2"/>
        <v>9.2482149931163438E-3</v>
      </c>
    </row>
    <row r="10" spans="1:17" ht="17.5" x14ac:dyDescent="0.55000000000000004">
      <c r="A10" s="189" t="s">
        <v>9</v>
      </c>
      <c r="B10" s="346">
        <v>0</v>
      </c>
      <c r="C10" s="347">
        <v>11</v>
      </c>
      <c r="D10" s="347">
        <v>37</v>
      </c>
      <c r="E10" s="347">
        <v>14</v>
      </c>
      <c r="F10" s="296">
        <f t="shared" si="0"/>
        <v>62</v>
      </c>
      <c r="G10" s="348">
        <v>660000</v>
      </c>
      <c r="H10" s="348">
        <v>21266230</v>
      </c>
      <c r="I10" s="51">
        <f t="shared" si="1"/>
        <v>21926230</v>
      </c>
      <c r="J10" s="350">
        <v>112249</v>
      </c>
      <c r="K10" s="299">
        <f t="shared" si="2"/>
        <v>5.1193935300322948E-3</v>
      </c>
    </row>
    <row r="11" spans="1:17" ht="17.5" x14ac:dyDescent="0.55000000000000004">
      <c r="A11" s="189" t="s">
        <v>10</v>
      </c>
      <c r="B11" s="346">
        <v>0</v>
      </c>
      <c r="C11" s="347">
        <v>278</v>
      </c>
      <c r="D11" s="347">
        <v>43</v>
      </c>
      <c r="E11" s="347">
        <v>7</v>
      </c>
      <c r="F11" s="296">
        <f t="shared" si="0"/>
        <v>328</v>
      </c>
      <c r="G11" s="348">
        <v>16680000</v>
      </c>
      <c r="H11" s="348">
        <v>7908317</v>
      </c>
      <c r="I11" s="51">
        <f t="shared" si="1"/>
        <v>24588317</v>
      </c>
      <c r="J11" s="350">
        <v>368581</v>
      </c>
      <c r="K11" s="299">
        <f t="shared" si="2"/>
        <v>1.4990086552080811E-2</v>
      </c>
    </row>
    <row r="12" spans="1:17" ht="17.5" x14ac:dyDescent="0.55000000000000004">
      <c r="A12" s="189" t="s">
        <v>11</v>
      </c>
      <c r="B12" s="346">
        <v>0</v>
      </c>
      <c r="C12" s="347">
        <v>24</v>
      </c>
      <c r="D12" s="347">
        <v>2</v>
      </c>
      <c r="E12" s="347">
        <v>15</v>
      </c>
      <c r="F12" s="296">
        <f t="shared" si="0"/>
        <v>41</v>
      </c>
      <c r="G12" s="348">
        <v>1440000</v>
      </c>
      <c r="H12" s="348">
        <v>2410664</v>
      </c>
      <c r="I12" s="51">
        <f t="shared" si="1"/>
        <v>3850664</v>
      </c>
      <c r="J12" s="350">
        <v>52013</v>
      </c>
      <c r="K12" s="299">
        <f t="shared" si="2"/>
        <v>1.3507540517687339E-2</v>
      </c>
    </row>
    <row r="13" spans="1:17" ht="17.5" x14ac:dyDescent="0.55000000000000004">
      <c r="A13" s="189" t="s">
        <v>12</v>
      </c>
      <c r="B13" s="346">
        <v>0</v>
      </c>
      <c r="C13" s="347">
        <v>0</v>
      </c>
      <c r="D13" s="347">
        <v>5</v>
      </c>
      <c r="E13" s="347">
        <v>5</v>
      </c>
      <c r="F13" s="296">
        <f t="shared" si="0"/>
        <v>10</v>
      </c>
      <c r="G13" s="348">
        <v>0</v>
      </c>
      <c r="H13" s="348">
        <v>1556030</v>
      </c>
      <c r="I13" s="51">
        <f>SUM(G13:H13)</f>
        <v>1556030</v>
      </c>
      <c r="J13" s="350">
        <v>16967</v>
      </c>
      <c r="K13" s="299">
        <f t="shared" si="2"/>
        <v>1.0904031413276094E-2</v>
      </c>
    </row>
    <row r="14" spans="1:17" ht="17.5" x14ac:dyDescent="0.55000000000000004">
      <c r="A14" s="189" t="s">
        <v>13</v>
      </c>
      <c r="B14" s="346">
        <v>0</v>
      </c>
      <c r="C14" s="347">
        <v>114</v>
      </c>
      <c r="D14" s="347">
        <v>58</v>
      </c>
      <c r="E14" s="347">
        <v>232</v>
      </c>
      <c r="F14" s="296">
        <f t="shared" si="0"/>
        <v>404</v>
      </c>
      <c r="G14" s="348">
        <v>6840000</v>
      </c>
      <c r="H14" s="348">
        <v>46291916</v>
      </c>
      <c r="I14" s="51">
        <f t="shared" si="1"/>
        <v>53131916</v>
      </c>
      <c r="J14" s="350">
        <v>614067</v>
      </c>
      <c r="K14" s="299">
        <f t="shared" si="2"/>
        <v>1.1557403651695903E-2</v>
      </c>
    </row>
    <row r="15" spans="1:17" ht="17.5" x14ac:dyDescent="0.55000000000000004">
      <c r="A15" s="191" t="s">
        <v>14</v>
      </c>
      <c r="B15" s="301">
        <f t="shared" ref="B15:E15" si="3">SUM(B3:B14)</f>
        <v>0</v>
      </c>
      <c r="C15" s="301">
        <f t="shared" si="3"/>
        <v>1665</v>
      </c>
      <c r="D15" s="301">
        <f t="shared" si="3"/>
        <v>2289</v>
      </c>
      <c r="E15" s="301">
        <f t="shared" si="3"/>
        <v>1710</v>
      </c>
      <c r="F15" s="302">
        <f>SUM(F3:F14)</f>
        <v>5664</v>
      </c>
      <c r="G15" s="348">
        <f>SUM(G3:G14)</f>
        <v>102832500</v>
      </c>
      <c r="H15" s="348">
        <f>SUM(H3:H14)</f>
        <v>872983573</v>
      </c>
      <c r="I15" s="51">
        <f t="shared" si="1"/>
        <v>975816073</v>
      </c>
      <c r="J15" s="350">
        <f>SUM(J3:J14)</f>
        <v>8476058</v>
      </c>
      <c r="K15" s="299">
        <f t="shared" si="2"/>
        <v>8.6861225537530166E-3</v>
      </c>
    </row>
    <row r="16" spans="1:17" x14ac:dyDescent="0.25">
      <c r="C16" s="190"/>
      <c r="D16" s="190"/>
      <c r="E16" s="190"/>
      <c r="F16" s="190"/>
      <c r="G16" s="190"/>
      <c r="H16" s="190"/>
      <c r="I16" s="190"/>
      <c r="J16" s="304"/>
    </row>
  </sheetData>
  <mergeCells count="1">
    <mergeCell ref="A1:J1"/>
  </mergeCells>
  <pageMargins left="0.75" right="0.75" top="1" bottom="1" header="0.5" footer="0.5"/>
  <pageSetup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Button 1">
              <controlPr defaultSize="0" print="0" autoFill="0" autoPict="0" macro="[0]!ViewChartB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39942-7400-40E0-A5D9-D8B0785F62E0}">
  <sheetPr codeName="Sheet29"/>
  <dimension ref="A1:Q16"/>
  <sheetViews>
    <sheetView showGridLines="0" zoomScaleNormal="100" workbookViewId="0">
      <pane ySplit="2" topLeftCell="A3" activePane="bottomLeft" state="frozen"/>
      <selection pane="bottomLeft" activeCell="N8" sqref="N8"/>
    </sheetView>
  </sheetViews>
  <sheetFormatPr defaultColWidth="9.1796875" defaultRowHeight="12.5" x14ac:dyDescent="0.25"/>
  <cols>
    <col min="1" max="1" width="26.453125" style="188" bestFit="1" customWidth="1"/>
    <col min="2" max="2" width="7.54296875" style="303" hidden="1" customWidth="1"/>
    <col min="3" max="5" width="7.54296875" style="188" hidden="1" customWidth="1"/>
    <col min="6" max="6" width="10.26953125" style="188" customWidth="1"/>
    <col min="7" max="7" width="12.1796875" style="188" bestFit="1" customWidth="1"/>
    <col min="8" max="8" width="13.54296875" style="188" customWidth="1"/>
    <col min="9" max="9" width="14.1796875" style="188" bestFit="1" customWidth="1"/>
    <col min="10" max="10" width="12.453125" style="188" customWidth="1"/>
    <col min="11" max="11" width="11" style="188" customWidth="1"/>
    <col min="12" max="14" width="9.1796875" style="188"/>
    <col min="15" max="15" width="10.1796875" style="188" bestFit="1" customWidth="1"/>
    <col min="16" max="16" width="10.1796875" style="188" customWidth="1"/>
    <col min="17" max="17" width="14.81640625" style="188" bestFit="1" customWidth="1"/>
    <col min="18" max="16384" width="9.1796875" style="188"/>
  </cols>
  <sheetData>
    <row r="1" spans="1:17" x14ac:dyDescent="0.25">
      <c r="A1" s="397" t="s">
        <v>204</v>
      </c>
      <c r="B1" s="398"/>
      <c r="C1" s="399"/>
      <c r="D1" s="399"/>
      <c r="E1" s="399"/>
      <c r="F1" s="399"/>
      <c r="G1" s="399"/>
      <c r="H1" s="399"/>
      <c r="I1" s="399"/>
      <c r="J1" s="400"/>
      <c r="K1" s="286"/>
    </row>
    <row r="2" spans="1:17" ht="74.25" customHeight="1" x14ac:dyDescent="0.3">
      <c r="A2" s="287" t="s">
        <v>24</v>
      </c>
      <c r="B2" s="288"/>
      <c r="C2" s="289" t="s">
        <v>184</v>
      </c>
      <c r="D2" s="289" t="s">
        <v>185</v>
      </c>
      <c r="E2" s="289" t="s">
        <v>186</v>
      </c>
      <c r="F2" s="289" t="s">
        <v>187</v>
      </c>
      <c r="G2" s="290" t="s">
        <v>178</v>
      </c>
      <c r="H2" s="290" t="s">
        <v>174</v>
      </c>
      <c r="I2" s="291" t="s">
        <v>154</v>
      </c>
      <c r="J2" s="293" t="s">
        <v>203</v>
      </c>
      <c r="K2" s="293" t="s">
        <v>123</v>
      </c>
      <c r="L2" s="334">
        <v>0.05</v>
      </c>
      <c r="M2" s="334">
        <v>0.1</v>
      </c>
      <c r="N2" s="334">
        <v>7.4999999999999997E-2</v>
      </c>
      <c r="O2" s="335">
        <f>L2*I15</f>
        <v>48790803.650000006</v>
      </c>
      <c r="P2" s="335">
        <f>N2*I15</f>
        <v>73186205.474999994</v>
      </c>
      <c r="Q2" s="336">
        <f>M2*I15</f>
        <v>97581607.300000012</v>
      </c>
    </row>
    <row r="3" spans="1:17" ht="17.5" x14ac:dyDescent="0.55000000000000004">
      <c r="A3" s="189" t="s">
        <v>2</v>
      </c>
      <c r="B3" s="346">
        <v>0</v>
      </c>
      <c r="C3" s="347">
        <v>246</v>
      </c>
      <c r="D3" s="347">
        <v>485</v>
      </c>
      <c r="E3" s="347">
        <v>818</v>
      </c>
      <c r="F3" s="296">
        <f t="shared" ref="F3:F14" si="0">SUM(B3:E3)</f>
        <v>1549</v>
      </c>
      <c r="G3" s="348">
        <v>19875000</v>
      </c>
      <c r="H3" s="348">
        <v>473808336</v>
      </c>
      <c r="I3" s="51">
        <f>SUM(G3:H3)</f>
        <v>493683336</v>
      </c>
      <c r="J3" s="350">
        <v>4017288.8810013607</v>
      </c>
      <c r="K3" s="299">
        <f>J3/I3</f>
        <v>8.1373799519969224E-3</v>
      </c>
    </row>
    <row r="4" spans="1:17" ht="17.5" x14ac:dyDescent="0.55000000000000004">
      <c r="A4" s="189" t="s">
        <v>3</v>
      </c>
      <c r="B4" s="346">
        <v>0</v>
      </c>
      <c r="C4" s="347">
        <v>2</v>
      </c>
      <c r="D4" s="347">
        <v>0</v>
      </c>
      <c r="E4" s="347">
        <v>0</v>
      </c>
      <c r="F4" s="296">
        <f t="shared" si="0"/>
        <v>2</v>
      </c>
      <c r="G4" s="348">
        <v>1740000</v>
      </c>
      <c r="H4" s="348">
        <v>141218</v>
      </c>
      <c r="I4" s="51">
        <f t="shared" ref="I4:I15" si="1">SUM(G4:H4)</f>
        <v>1881218</v>
      </c>
      <c r="J4" s="350">
        <v>2375.7065139545589</v>
      </c>
      <c r="K4" s="299">
        <f t="shared" ref="K4:K15" si="2">J4/I4</f>
        <v>1.2628555084815045E-3</v>
      </c>
    </row>
    <row r="5" spans="1:17" ht="17.5" x14ac:dyDescent="0.55000000000000004">
      <c r="A5" s="189" t="s">
        <v>4</v>
      </c>
      <c r="B5" s="346">
        <v>0</v>
      </c>
      <c r="C5" s="347">
        <v>0</v>
      </c>
      <c r="D5" s="347">
        <v>0</v>
      </c>
      <c r="E5" s="347">
        <v>0</v>
      </c>
      <c r="F5" s="296">
        <f t="shared" si="0"/>
        <v>0</v>
      </c>
      <c r="G5" s="348">
        <v>1657500</v>
      </c>
      <c r="H5" s="348">
        <v>889900</v>
      </c>
      <c r="I5" s="51">
        <f t="shared" si="1"/>
        <v>2547400</v>
      </c>
      <c r="J5" s="350">
        <v>0</v>
      </c>
      <c r="K5" s="299">
        <f t="shared" si="2"/>
        <v>0</v>
      </c>
    </row>
    <row r="6" spans="1:17" ht="17.5" x14ac:dyDescent="0.55000000000000004">
      <c r="A6" s="189" t="s">
        <v>5</v>
      </c>
      <c r="B6" s="346">
        <v>0</v>
      </c>
      <c r="C6" s="347">
        <v>694</v>
      </c>
      <c r="D6" s="347">
        <v>900</v>
      </c>
      <c r="E6" s="347">
        <v>73</v>
      </c>
      <c r="F6" s="296">
        <f t="shared" si="0"/>
        <v>1667</v>
      </c>
      <c r="G6" s="349">
        <v>48120000</v>
      </c>
      <c r="H6" s="349">
        <v>176017935</v>
      </c>
      <c r="I6" s="51">
        <f t="shared" si="1"/>
        <v>224137935</v>
      </c>
      <c r="J6" s="350">
        <v>2749769.391804006</v>
      </c>
      <c r="K6" s="299">
        <f t="shared" si="2"/>
        <v>1.2268201684841997E-2</v>
      </c>
    </row>
    <row r="7" spans="1:17" ht="17.5" x14ac:dyDescent="0.55000000000000004">
      <c r="A7" s="189" t="s">
        <v>6</v>
      </c>
      <c r="B7" s="346">
        <v>0</v>
      </c>
      <c r="C7" s="347">
        <v>74</v>
      </c>
      <c r="D7" s="347">
        <v>8</v>
      </c>
      <c r="E7" s="347">
        <v>0</v>
      </c>
      <c r="F7" s="296">
        <f t="shared" si="0"/>
        <v>82</v>
      </c>
      <c r="G7" s="348">
        <v>3180000</v>
      </c>
      <c r="H7" s="348">
        <v>340363</v>
      </c>
      <c r="I7" s="51">
        <f t="shared" si="1"/>
        <v>3520363</v>
      </c>
      <c r="J7" s="350">
        <v>104893.56022491095</v>
      </c>
      <c r="K7" s="299">
        <f t="shared" si="2"/>
        <v>2.9796234145430728E-2</v>
      </c>
    </row>
    <row r="8" spans="1:17" ht="17.5" x14ac:dyDescent="0.55000000000000004">
      <c r="A8" s="189" t="s">
        <v>7</v>
      </c>
      <c r="B8" s="346">
        <v>0</v>
      </c>
      <c r="C8" s="347">
        <v>4</v>
      </c>
      <c r="D8" s="347">
        <v>404</v>
      </c>
      <c r="E8" s="347">
        <v>305</v>
      </c>
      <c r="F8" s="296">
        <f t="shared" si="0"/>
        <v>713</v>
      </c>
      <c r="G8" s="348">
        <v>180000</v>
      </c>
      <c r="H8" s="348">
        <v>139289436</v>
      </c>
      <c r="I8" s="51">
        <f t="shared" si="1"/>
        <v>139469436</v>
      </c>
      <c r="J8" s="350">
        <v>1428454.8126860037</v>
      </c>
      <c r="K8" s="299">
        <f t="shared" si="2"/>
        <v>1.0242063448840532E-2</v>
      </c>
    </row>
    <row r="9" spans="1:17" ht="17.5" x14ac:dyDescent="0.55000000000000004">
      <c r="A9" s="189" t="s">
        <v>8</v>
      </c>
      <c r="B9" s="346">
        <v>0</v>
      </c>
      <c r="C9" s="347">
        <v>15</v>
      </c>
      <c r="D9" s="347">
        <v>2</v>
      </c>
      <c r="E9" s="347">
        <v>1</v>
      </c>
      <c r="F9" s="296">
        <f t="shared" si="0"/>
        <v>18</v>
      </c>
      <c r="G9" s="348">
        <v>2460000</v>
      </c>
      <c r="H9" s="348">
        <v>3063228</v>
      </c>
      <c r="I9" s="51">
        <f t="shared" si="1"/>
        <v>5523228</v>
      </c>
      <c r="J9" s="350">
        <v>21497.369838173716</v>
      </c>
      <c r="K9" s="299">
        <f t="shared" si="2"/>
        <v>3.8921749814010424E-3</v>
      </c>
    </row>
    <row r="10" spans="1:17" ht="17.5" x14ac:dyDescent="0.55000000000000004">
      <c r="A10" s="189" t="s">
        <v>9</v>
      </c>
      <c r="B10" s="346">
        <v>0</v>
      </c>
      <c r="C10" s="347">
        <v>8</v>
      </c>
      <c r="D10" s="347">
        <v>29</v>
      </c>
      <c r="E10" s="347">
        <v>12</v>
      </c>
      <c r="F10" s="296">
        <f t="shared" si="0"/>
        <v>49</v>
      </c>
      <c r="G10" s="348">
        <v>660000</v>
      </c>
      <c r="H10" s="348">
        <v>21266230</v>
      </c>
      <c r="I10" s="51">
        <f t="shared" si="1"/>
        <v>21926230</v>
      </c>
      <c r="J10" s="350">
        <v>103516.20912403567</v>
      </c>
      <c r="K10" s="299">
        <f t="shared" si="2"/>
        <v>4.7211129831273169E-3</v>
      </c>
    </row>
    <row r="11" spans="1:17" ht="17.5" x14ac:dyDescent="0.55000000000000004">
      <c r="A11" s="189" t="s">
        <v>10</v>
      </c>
      <c r="B11" s="346">
        <v>0</v>
      </c>
      <c r="C11" s="347">
        <v>157</v>
      </c>
      <c r="D11" s="347">
        <v>34</v>
      </c>
      <c r="E11" s="347">
        <v>2</v>
      </c>
      <c r="F11" s="296">
        <f t="shared" si="0"/>
        <v>193</v>
      </c>
      <c r="G11" s="348">
        <v>16680000</v>
      </c>
      <c r="H11" s="348">
        <v>7908317</v>
      </c>
      <c r="I11" s="51">
        <f t="shared" si="1"/>
        <v>24588317</v>
      </c>
      <c r="J11" s="350">
        <v>257868.8999893002</v>
      </c>
      <c r="K11" s="299">
        <f t="shared" si="2"/>
        <v>1.0487456298424175E-2</v>
      </c>
    </row>
    <row r="12" spans="1:17" ht="17.5" x14ac:dyDescent="0.55000000000000004">
      <c r="A12" s="189" t="s">
        <v>11</v>
      </c>
      <c r="B12" s="346">
        <v>0</v>
      </c>
      <c r="C12" s="347">
        <v>24</v>
      </c>
      <c r="D12" s="347">
        <v>2</v>
      </c>
      <c r="E12" s="347">
        <v>15</v>
      </c>
      <c r="F12" s="296">
        <f t="shared" si="0"/>
        <v>41</v>
      </c>
      <c r="G12" s="348">
        <v>1440000</v>
      </c>
      <c r="H12" s="348">
        <v>2410664</v>
      </c>
      <c r="I12" s="51">
        <f t="shared" si="1"/>
        <v>3850664</v>
      </c>
      <c r="J12" s="350">
        <v>60481.370007154663</v>
      </c>
      <c r="K12" s="299">
        <f t="shared" si="2"/>
        <v>1.5706737852784522E-2</v>
      </c>
    </row>
    <row r="13" spans="1:17" ht="17.5" x14ac:dyDescent="0.55000000000000004">
      <c r="A13" s="189" t="s">
        <v>12</v>
      </c>
      <c r="B13" s="346">
        <v>0</v>
      </c>
      <c r="C13" s="347">
        <v>0</v>
      </c>
      <c r="D13" s="347">
        <v>0</v>
      </c>
      <c r="E13" s="347">
        <v>0</v>
      </c>
      <c r="F13" s="296">
        <f t="shared" si="0"/>
        <v>0</v>
      </c>
      <c r="G13" s="348">
        <v>0</v>
      </c>
      <c r="H13" s="348">
        <v>1556030</v>
      </c>
      <c r="I13" s="51">
        <f>SUM(G13:H13)</f>
        <v>1556030</v>
      </c>
      <c r="J13" s="350">
        <v>0</v>
      </c>
      <c r="K13" s="299">
        <f t="shared" si="2"/>
        <v>0</v>
      </c>
    </row>
    <row r="14" spans="1:17" ht="17.5" x14ac:dyDescent="0.55000000000000004">
      <c r="A14" s="189" t="s">
        <v>13</v>
      </c>
      <c r="B14" s="346">
        <v>0</v>
      </c>
      <c r="C14" s="347">
        <v>119</v>
      </c>
      <c r="D14" s="347">
        <v>64</v>
      </c>
      <c r="E14" s="347">
        <v>220</v>
      </c>
      <c r="F14" s="296">
        <f t="shared" si="0"/>
        <v>403</v>
      </c>
      <c r="G14" s="348">
        <v>6840000</v>
      </c>
      <c r="H14" s="348">
        <v>46291916</v>
      </c>
      <c r="I14" s="51">
        <f t="shared" si="1"/>
        <v>53131916</v>
      </c>
      <c r="J14" s="350">
        <v>706041.79881110007</v>
      </c>
      <c r="K14" s="299">
        <f t="shared" si="2"/>
        <v>1.3288468626109776E-2</v>
      </c>
    </row>
    <row r="15" spans="1:17" ht="17.5" x14ac:dyDescent="0.55000000000000004">
      <c r="A15" s="191" t="s">
        <v>14</v>
      </c>
      <c r="B15" s="301">
        <f t="shared" ref="B15:E15" si="3">SUM(B3:B14)</f>
        <v>0</v>
      </c>
      <c r="C15" s="301">
        <f t="shared" si="3"/>
        <v>1343</v>
      </c>
      <c r="D15" s="301">
        <f t="shared" si="3"/>
        <v>1928</v>
      </c>
      <c r="E15" s="301">
        <f t="shared" si="3"/>
        <v>1446</v>
      </c>
      <c r="F15" s="302">
        <f>SUM(F3:F14)</f>
        <v>4717</v>
      </c>
      <c r="G15" s="348">
        <f>SUM(G3:G14)</f>
        <v>102832500</v>
      </c>
      <c r="H15" s="348">
        <f>SUM(H3:H14)</f>
        <v>872983573</v>
      </c>
      <c r="I15" s="51">
        <f t="shared" si="1"/>
        <v>975816073</v>
      </c>
      <c r="J15" s="350">
        <v>9452188</v>
      </c>
      <c r="K15" s="299">
        <f t="shared" si="2"/>
        <v>9.6864442608950545E-3</v>
      </c>
    </row>
    <row r="16" spans="1:17" x14ac:dyDescent="0.25">
      <c r="C16" s="190"/>
      <c r="D16" s="190"/>
      <c r="E16" s="190"/>
      <c r="F16" s="190"/>
      <c r="G16" s="190"/>
      <c r="H16" s="190"/>
      <c r="I16" s="190"/>
      <c r="J16" s="304"/>
    </row>
  </sheetData>
  <mergeCells count="1">
    <mergeCell ref="A1:J1"/>
  </mergeCells>
  <pageMargins left="0.75" right="0.75" top="1" bottom="1" header="0.5" footer="0.5"/>
  <pageSetup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Button 1">
              <controlPr defaultSize="0" print="0" autoFill="0" autoPict="0" macro="[0]!ViewChartB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7BD3-8E4D-4968-98D2-EEBC186B94FB}">
  <sheetPr codeName="Sheet30"/>
  <dimension ref="A1:Q16"/>
  <sheetViews>
    <sheetView showGridLines="0" tabSelected="1" zoomScaleNormal="100" workbookViewId="0">
      <pane ySplit="2" topLeftCell="A3" activePane="bottomLeft" state="frozen"/>
      <selection pane="bottomLeft" activeCell="B12" sqref="B12"/>
    </sheetView>
  </sheetViews>
  <sheetFormatPr defaultColWidth="9.1796875" defaultRowHeight="12.5" x14ac:dyDescent="0.25"/>
  <cols>
    <col min="1" max="1" width="26.453125" style="188" bestFit="1" customWidth="1"/>
    <col min="2" max="2" width="7.54296875" style="303" customWidth="1"/>
    <col min="3" max="5" width="7.54296875" style="188" customWidth="1"/>
    <col min="6" max="6" width="10.26953125" style="188" customWidth="1"/>
    <col min="7" max="7" width="12.1796875" style="188" bestFit="1" customWidth="1"/>
    <col min="8" max="8" width="13.54296875" style="188" customWidth="1"/>
    <col min="9" max="9" width="14.1796875" style="188" bestFit="1" customWidth="1"/>
    <col min="10" max="10" width="12.453125" style="188" customWidth="1"/>
    <col min="11" max="11" width="11" style="188" customWidth="1"/>
    <col min="12" max="14" width="9.1796875" style="188"/>
    <col min="15" max="15" width="10.1796875" style="188" bestFit="1" customWidth="1"/>
    <col min="16" max="16" width="10.1796875" style="188" customWidth="1"/>
    <col min="17" max="17" width="14.81640625" style="188" bestFit="1" customWidth="1"/>
    <col min="18" max="16384" width="9.1796875" style="188"/>
  </cols>
  <sheetData>
    <row r="1" spans="1:17" x14ac:dyDescent="0.25">
      <c r="A1" s="397" t="s">
        <v>215</v>
      </c>
      <c r="B1" s="398"/>
      <c r="C1" s="399"/>
      <c r="D1" s="399"/>
      <c r="E1" s="399"/>
      <c r="F1" s="399"/>
      <c r="G1" s="399"/>
      <c r="H1" s="399"/>
      <c r="I1" s="399"/>
      <c r="J1" s="400"/>
      <c r="K1" s="286"/>
    </row>
    <row r="2" spans="1:17" ht="74.25" customHeight="1" x14ac:dyDescent="0.3">
      <c r="A2" s="287" t="s">
        <v>24</v>
      </c>
      <c r="B2" s="288"/>
      <c r="C2" s="289" t="s">
        <v>184</v>
      </c>
      <c r="D2" s="289" t="s">
        <v>185</v>
      </c>
      <c r="E2" s="289" t="s">
        <v>186</v>
      </c>
      <c r="F2" s="289" t="s">
        <v>187</v>
      </c>
      <c r="G2" s="290" t="s">
        <v>178</v>
      </c>
      <c r="H2" s="290" t="s">
        <v>174</v>
      </c>
      <c r="I2" s="291" t="s">
        <v>154</v>
      </c>
      <c r="J2" s="293" t="s">
        <v>214</v>
      </c>
      <c r="K2" s="293" t="s">
        <v>123</v>
      </c>
      <c r="L2" s="334">
        <v>0.05</v>
      </c>
      <c r="M2" s="334">
        <v>0.1</v>
      </c>
      <c r="N2" s="334">
        <v>7.4999999999999997E-2</v>
      </c>
      <c r="O2" s="335">
        <f>L2*I15</f>
        <v>34282993.1754006</v>
      </c>
      <c r="P2" s="335">
        <f>N2*I15</f>
        <v>51424489.763100892</v>
      </c>
      <c r="Q2" s="336">
        <f>M2*I15</f>
        <v>68565986.3508012</v>
      </c>
    </row>
    <row r="3" spans="1:17" ht="17.5" x14ac:dyDescent="0.55000000000000004">
      <c r="A3" s="189" t="s">
        <v>2</v>
      </c>
      <c r="B3" s="346">
        <v>0</v>
      </c>
      <c r="C3" s="347">
        <v>246</v>
      </c>
      <c r="D3" s="347">
        <v>485</v>
      </c>
      <c r="E3" s="347">
        <v>818</v>
      </c>
      <c r="F3" s="296">
        <v>875</v>
      </c>
      <c r="G3" s="348">
        <v>15525000</v>
      </c>
      <c r="H3" s="348">
        <v>199703269</v>
      </c>
      <c r="I3" s="51">
        <f>SUM(G3:H3)</f>
        <v>215228269</v>
      </c>
      <c r="J3" s="350">
        <v>2624070.6133541223</v>
      </c>
      <c r="K3" s="232">
        <f>J3/I3</f>
        <v>1.2192035114839503E-2</v>
      </c>
    </row>
    <row r="4" spans="1:17" ht="17.5" x14ac:dyDescent="0.55000000000000004">
      <c r="A4" s="189" t="s">
        <v>3</v>
      </c>
      <c r="B4" s="346">
        <v>0</v>
      </c>
      <c r="C4" s="347">
        <v>2</v>
      </c>
      <c r="D4" s="347">
        <v>0</v>
      </c>
      <c r="E4" s="347">
        <v>0</v>
      </c>
      <c r="F4" s="296">
        <v>2</v>
      </c>
      <c r="G4" s="348">
        <v>120000</v>
      </c>
      <c r="H4" s="348">
        <v>0</v>
      </c>
      <c r="I4" s="51">
        <v>120000</v>
      </c>
      <c r="J4" s="350">
        <v>2676.0516557058427</v>
      </c>
      <c r="K4" s="232">
        <f t="shared" ref="K4:K15" si="0">J4/I4</f>
        <v>2.2300430464215357E-2</v>
      </c>
    </row>
    <row r="5" spans="1:17" ht="17.5" x14ac:dyDescent="0.55000000000000004">
      <c r="A5" s="189" t="s">
        <v>4</v>
      </c>
      <c r="B5" s="346">
        <v>0</v>
      </c>
      <c r="C5" s="347">
        <v>0</v>
      </c>
      <c r="D5" s="347">
        <v>0</v>
      </c>
      <c r="E5" s="347">
        <v>0</v>
      </c>
      <c r="F5" s="296">
        <v>0</v>
      </c>
      <c r="G5" s="348">
        <v>0</v>
      </c>
      <c r="H5" s="348">
        <v>0</v>
      </c>
      <c r="I5" s="51">
        <v>0</v>
      </c>
      <c r="J5" s="350">
        <v>0</v>
      </c>
      <c r="K5" s="232">
        <f>IF((F5)=0,0,(J5/I5))</f>
        <v>0</v>
      </c>
    </row>
    <row r="6" spans="1:17" ht="17.5" x14ac:dyDescent="0.55000000000000004">
      <c r="A6" s="189" t="s">
        <v>5</v>
      </c>
      <c r="B6" s="346">
        <v>0</v>
      </c>
      <c r="C6" s="347">
        <v>694</v>
      </c>
      <c r="D6" s="347">
        <v>900</v>
      </c>
      <c r="E6" s="347">
        <v>73</v>
      </c>
      <c r="F6" s="296">
        <v>1806</v>
      </c>
      <c r="G6" s="349">
        <v>45600000</v>
      </c>
      <c r="H6" s="396">
        <f>SUM(H2:H4)</f>
        <v>199703269</v>
      </c>
      <c r="I6" s="51">
        <f>SUM(G6:H6)</f>
        <v>245303269</v>
      </c>
      <c r="J6" s="350">
        <v>3489135.7959136721</v>
      </c>
      <c r="K6" s="232">
        <f t="shared" si="0"/>
        <v>1.4223763956091724E-2</v>
      </c>
    </row>
    <row r="7" spans="1:17" ht="17.5" x14ac:dyDescent="0.55000000000000004">
      <c r="A7" s="189" t="s">
        <v>6</v>
      </c>
      <c r="B7" s="346">
        <v>0</v>
      </c>
      <c r="C7" s="347">
        <v>74</v>
      </c>
      <c r="D7" s="347">
        <v>8</v>
      </c>
      <c r="E7" s="347">
        <v>0</v>
      </c>
      <c r="F7" s="296">
        <v>85</v>
      </c>
      <c r="G7" s="348">
        <v>465585</v>
      </c>
      <c r="H7" s="348">
        <v>155195</v>
      </c>
      <c r="I7" s="51">
        <f>SUM(G7:H7)</f>
        <v>620780</v>
      </c>
      <c r="J7" s="350">
        <v>117748.30601536536</v>
      </c>
      <c r="K7" s="232">
        <f t="shared" si="0"/>
        <v>0.18967799544986205</v>
      </c>
    </row>
    <row r="8" spans="1:17" ht="17.5" x14ac:dyDescent="0.55000000000000004">
      <c r="A8" s="189" t="s">
        <v>7</v>
      </c>
      <c r="B8" s="346">
        <v>0</v>
      </c>
      <c r="C8" s="347">
        <v>4</v>
      </c>
      <c r="D8" s="347">
        <v>404</v>
      </c>
      <c r="E8" s="347">
        <v>305</v>
      </c>
      <c r="F8" s="296">
        <v>713</v>
      </c>
      <c r="G8" s="348">
        <v>240000</v>
      </c>
      <c r="H8" s="348">
        <v>114613452</v>
      </c>
      <c r="I8" s="51">
        <f t="shared" ref="I8:I14" si="1">SUM(G8:H8)</f>
        <v>114853452</v>
      </c>
      <c r="J8" s="350">
        <v>1706505.6893320882</v>
      </c>
      <c r="K8" s="232">
        <f t="shared" si="0"/>
        <v>1.4858114054178259E-2</v>
      </c>
    </row>
    <row r="9" spans="1:17" ht="17.5" x14ac:dyDescent="0.55000000000000004">
      <c r="A9" s="189" t="s">
        <v>8</v>
      </c>
      <c r="B9" s="346">
        <v>0</v>
      </c>
      <c r="C9" s="347">
        <v>15</v>
      </c>
      <c r="D9" s="347">
        <v>2</v>
      </c>
      <c r="E9" s="347">
        <v>1</v>
      </c>
      <c r="F9" s="296">
        <v>16</v>
      </c>
      <c r="G9" s="348">
        <v>900000</v>
      </c>
      <c r="H9" s="348">
        <v>154653</v>
      </c>
      <c r="I9" s="51">
        <f t="shared" si="1"/>
        <v>1054653</v>
      </c>
      <c r="J9" s="350">
        <v>22408.094224496876</v>
      </c>
      <c r="K9" s="232">
        <f t="shared" si="0"/>
        <v>2.1246888051801756E-2</v>
      </c>
    </row>
    <row r="10" spans="1:17" ht="17.5" x14ac:dyDescent="0.55000000000000004">
      <c r="A10" s="189" t="s">
        <v>9</v>
      </c>
      <c r="B10" s="346">
        <v>0</v>
      </c>
      <c r="C10" s="347">
        <v>8</v>
      </c>
      <c r="D10" s="347">
        <v>29</v>
      </c>
      <c r="E10" s="347">
        <v>12</v>
      </c>
      <c r="F10" s="296">
        <v>55</v>
      </c>
      <c r="G10" s="348">
        <v>8166416.5361940004</v>
      </c>
      <c r="H10" s="348">
        <v>20240349.471818</v>
      </c>
      <c r="I10" s="51">
        <f t="shared" si="1"/>
        <v>28406766.008012</v>
      </c>
      <c r="J10" s="350">
        <v>145999.18427527804</v>
      </c>
      <c r="K10" s="232">
        <f t="shared" si="0"/>
        <v>5.1395918927941188E-3</v>
      </c>
    </row>
    <row r="11" spans="1:17" ht="17.5" x14ac:dyDescent="0.55000000000000004">
      <c r="A11" s="189" t="s">
        <v>10</v>
      </c>
      <c r="B11" s="346">
        <v>0</v>
      </c>
      <c r="C11" s="347">
        <v>157</v>
      </c>
      <c r="D11" s="347">
        <v>34</v>
      </c>
      <c r="E11" s="347">
        <v>2</v>
      </c>
      <c r="F11" s="296">
        <v>343</v>
      </c>
      <c r="G11" s="348">
        <v>17715000</v>
      </c>
      <c r="H11" s="348">
        <v>7298767</v>
      </c>
      <c r="I11" s="51">
        <f t="shared" si="1"/>
        <v>25013767</v>
      </c>
      <c r="J11" s="350">
        <v>506376.0705425748</v>
      </c>
      <c r="K11" s="232">
        <f t="shared" si="0"/>
        <v>2.0243894913651941E-2</v>
      </c>
    </row>
    <row r="12" spans="1:17" ht="17.5" x14ac:dyDescent="0.55000000000000004">
      <c r="A12" s="189" t="s">
        <v>11</v>
      </c>
      <c r="B12" s="346">
        <v>0</v>
      </c>
      <c r="C12" s="347">
        <v>24</v>
      </c>
      <c r="D12" s="347">
        <v>2</v>
      </c>
      <c r="E12" s="347">
        <v>15</v>
      </c>
      <c r="F12" s="296">
        <v>41</v>
      </c>
      <c r="G12" s="348">
        <v>1620000</v>
      </c>
      <c r="H12" s="348">
        <v>1849634.5</v>
      </c>
      <c r="I12" s="51">
        <f>SUM(G12:H12)</f>
        <v>3469634.5</v>
      </c>
      <c r="J12" s="350">
        <v>67445.357078937741</v>
      </c>
      <c r="K12" s="232">
        <f t="shared" si="0"/>
        <v>1.9438749839194226E-2</v>
      </c>
    </row>
    <row r="13" spans="1:17" ht="17.5" x14ac:dyDescent="0.55000000000000004">
      <c r="A13" s="189" t="s">
        <v>12</v>
      </c>
      <c r="B13" s="346">
        <v>0</v>
      </c>
      <c r="C13" s="347">
        <v>0</v>
      </c>
      <c r="D13" s="347">
        <v>0</v>
      </c>
      <c r="E13" s="347">
        <v>0</v>
      </c>
      <c r="F13" s="395" t="s">
        <v>216</v>
      </c>
      <c r="G13" s="348">
        <v>0</v>
      </c>
      <c r="H13" s="348">
        <v>0</v>
      </c>
      <c r="I13" s="51">
        <f t="shared" si="1"/>
        <v>0</v>
      </c>
      <c r="J13" s="350">
        <v>0</v>
      </c>
      <c r="K13" s="232">
        <v>0</v>
      </c>
    </row>
    <row r="14" spans="1:17" ht="17.5" x14ac:dyDescent="0.55000000000000004">
      <c r="A14" s="189" t="s">
        <v>13</v>
      </c>
      <c r="B14" s="346">
        <v>0</v>
      </c>
      <c r="C14" s="347">
        <v>119</v>
      </c>
      <c r="D14" s="347">
        <v>64</v>
      </c>
      <c r="E14" s="347">
        <v>220</v>
      </c>
      <c r="F14" s="296">
        <v>393</v>
      </c>
      <c r="G14" s="348">
        <v>6495000</v>
      </c>
      <c r="H14" s="348">
        <v>45094273</v>
      </c>
      <c r="I14" s="51">
        <f t="shared" si="1"/>
        <v>51589273</v>
      </c>
      <c r="J14" s="350">
        <v>819222.83760775882</v>
      </c>
      <c r="K14" s="232">
        <f t="shared" si="0"/>
        <v>1.5879712776874347E-2</v>
      </c>
    </row>
    <row r="15" spans="1:17" ht="17.5" x14ac:dyDescent="0.55000000000000004">
      <c r="A15" s="191" t="s">
        <v>14</v>
      </c>
      <c r="B15" s="301">
        <f t="shared" ref="B15:E15" si="2">SUM(B3:B14)</f>
        <v>0</v>
      </c>
      <c r="C15" s="301">
        <f t="shared" si="2"/>
        <v>1343</v>
      </c>
      <c r="D15" s="301">
        <f t="shared" si="2"/>
        <v>1928</v>
      </c>
      <c r="E15" s="301">
        <f t="shared" si="2"/>
        <v>1446</v>
      </c>
      <c r="F15" s="302">
        <f>SUM(F3:F14)</f>
        <v>4329</v>
      </c>
      <c r="G15" s="348">
        <f>SUM(G3:G14)</f>
        <v>96847001.536193997</v>
      </c>
      <c r="H15" s="348">
        <f>SUM(H3:H14)</f>
        <v>588812861.97181797</v>
      </c>
      <c r="I15" s="51">
        <f>SUM(G15:H15)</f>
        <v>685659863.50801194</v>
      </c>
      <c r="J15" s="350">
        <f>SUM(J3:J14)</f>
        <v>9501588</v>
      </c>
      <c r="K15" s="232">
        <f t="shared" si="0"/>
        <v>1.3857582316963159E-2</v>
      </c>
    </row>
    <row r="16" spans="1:17" x14ac:dyDescent="0.25">
      <c r="C16" s="190"/>
      <c r="D16" s="190"/>
      <c r="E16" s="190"/>
      <c r="F16" s="190"/>
      <c r="G16" s="190"/>
      <c r="H16" s="190"/>
      <c r="I16" s="190"/>
      <c r="J16" s="304"/>
    </row>
  </sheetData>
  <mergeCells count="1">
    <mergeCell ref="A1:J1"/>
  </mergeCells>
  <pageMargins left="0.75" right="0.75" top="1" bottom="1" header="0.5" footer="0.5"/>
  <pageSetup scale="96" orientation="landscape" r:id="rId1"/>
  <headerFooter alignWithMargins="0"/>
  <ignoredErrors>
    <ignoredError sqref="F13" numberStoredAsText="1"/>
    <ignoredError sqref="I3:I14" formulaRange="1"/>
    <ignoredError sqref="I15" formula="1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4" name="Button 1">
              <controlPr defaultSize="0" print="0" autoFill="0" autoPict="0" macro="[0]!ViewChartB">
                <anchor moveWithCells="1" sizeWithCells="1">
                  <from>
                    <xdr:col>0</xdr:col>
                    <xdr:colOff>260350</xdr:colOff>
                    <xdr:row>17</xdr:row>
                    <xdr:rowOff>12700</xdr:rowOff>
                  </from>
                  <to>
                    <xdr:col>0</xdr:col>
                    <xdr:colOff>1371600</xdr:colOff>
                    <xdr:row>19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/>
  <dimension ref="A1:I47"/>
  <sheetViews>
    <sheetView topLeftCell="A13" zoomScaleNormal="100" zoomScaleSheetLayoutView="100" workbookViewId="0">
      <selection activeCell="N31" sqref="N31"/>
    </sheetView>
  </sheetViews>
  <sheetFormatPr defaultColWidth="9.1796875" defaultRowHeight="12.5" x14ac:dyDescent="0.25"/>
  <cols>
    <col min="1" max="1" width="29.54296875" style="188" customWidth="1"/>
    <col min="2" max="2" width="10.7265625" style="188" customWidth="1"/>
    <col min="3" max="3" width="10.453125" style="188" customWidth="1"/>
    <col min="4" max="4" width="10.54296875" style="188" customWidth="1"/>
    <col min="5" max="5" width="11.54296875" style="188" customWidth="1"/>
    <col min="6" max="7" width="10.26953125" style="188" customWidth="1"/>
    <col min="8" max="8" width="11" style="188" customWidth="1"/>
    <col min="9" max="9" width="11.81640625" style="188" customWidth="1"/>
    <col min="10" max="16384" width="9.1796875" style="188"/>
  </cols>
  <sheetData>
    <row r="1" spans="1:9" s="211" customFormat="1" ht="50.5" thickBot="1" x14ac:dyDescent="0.3">
      <c r="A1" s="208" t="s">
        <v>27</v>
      </c>
      <c r="B1" s="417" t="s">
        <v>131</v>
      </c>
      <c r="C1" s="418"/>
      <c r="D1" s="209" t="s">
        <v>28</v>
      </c>
      <c r="E1" s="210" t="s">
        <v>29</v>
      </c>
      <c r="F1" s="417" t="s">
        <v>132</v>
      </c>
      <c r="G1" s="418"/>
      <c r="H1" s="209" t="s">
        <v>28</v>
      </c>
      <c r="I1" s="210" t="s">
        <v>29</v>
      </c>
    </row>
    <row r="2" spans="1:9" x14ac:dyDescent="0.25">
      <c r="A2" s="419" t="s">
        <v>30</v>
      </c>
      <c r="B2" s="421">
        <v>8000000</v>
      </c>
      <c r="C2" s="422"/>
      <c r="D2" s="425" t="s">
        <v>36</v>
      </c>
      <c r="E2" s="427" t="s">
        <v>37</v>
      </c>
      <c r="F2" s="429">
        <v>8009000</v>
      </c>
      <c r="G2" s="422"/>
      <c r="H2" s="425" t="s">
        <v>36</v>
      </c>
      <c r="I2" s="427" t="s">
        <v>37</v>
      </c>
    </row>
    <row r="3" spans="1:9" x14ac:dyDescent="0.25">
      <c r="A3" s="420"/>
      <c r="B3" s="423"/>
      <c r="C3" s="424"/>
      <c r="D3" s="426"/>
      <c r="E3" s="428"/>
      <c r="F3" s="430"/>
      <c r="G3" s="431"/>
      <c r="H3" s="426"/>
      <c r="I3" s="428"/>
    </row>
    <row r="4" spans="1:9" ht="13" x14ac:dyDescent="0.25">
      <c r="A4" s="212" t="s">
        <v>38</v>
      </c>
      <c r="B4" s="213"/>
      <c r="C4" s="214"/>
      <c r="D4" s="215">
        <v>75</v>
      </c>
      <c r="E4" s="216">
        <f>C29</f>
        <v>34</v>
      </c>
      <c r="F4" s="217"/>
      <c r="G4" s="230">
        <v>45</v>
      </c>
      <c r="H4" s="215">
        <v>75</v>
      </c>
      <c r="I4" s="216">
        <f>G29</f>
        <v>44</v>
      </c>
    </row>
    <row r="5" spans="1:9" ht="13" x14ac:dyDescent="0.25">
      <c r="A5" s="218" t="s">
        <v>137</v>
      </c>
      <c r="B5" s="213"/>
      <c r="C5" s="214"/>
      <c r="D5" s="215">
        <v>40</v>
      </c>
      <c r="E5" s="216">
        <f>D29</f>
        <v>50</v>
      </c>
      <c r="F5" s="217"/>
      <c r="G5" s="230">
        <v>42</v>
      </c>
      <c r="H5" s="215">
        <v>40</v>
      </c>
      <c r="I5" s="216">
        <f>H29</f>
        <v>42</v>
      </c>
    </row>
    <row r="6" spans="1:9" ht="13" x14ac:dyDescent="0.25">
      <c r="A6" s="218" t="s">
        <v>138</v>
      </c>
      <c r="B6" s="213"/>
      <c r="C6" s="214"/>
      <c r="D6" s="215">
        <v>40</v>
      </c>
      <c r="E6" s="216">
        <f>E29</f>
        <v>15</v>
      </c>
      <c r="F6" s="217"/>
      <c r="G6" s="236">
        <v>13</v>
      </c>
      <c r="H6" s="274">
        <v>40</v>
      </c>
      <c r="I6" s="216">
        <f>I29</f>
        <v>13</v>
      </c>
    </row>
    <row r="7" spans="1:9" ht="13" x14ac:dyDescent="0.25">
      <c r="A7" s="212" t="s">
        <v>40</v>
      </c>
      <c r="B7" s="219"/>
      <c r="C7" s="220"/>
      <c r="D7" s="215">
        <f>SUM(D4:D6)</f>
        <v>155</v>
      </c>
      <c r="E7" s="216">
        <f>E30</f>
        <v>99</v>
      </c>
      <c r="F7" s="221"/>
      <c r="G7" s="275">
        <f>SUM(G4:G6)</f>
        <v>100</v>
      </c>
      <c r="H7" s="215">
        <f>SUM(H4:H6)</f>
        <v>155</v>
      </c>
      <c r="I7" s="216">
        <f>IF(I30=0,"0",I30)</f>
        <v>99</v>
      </c>
    </row>
    <row r="8" spans="1:9" ht="13" x14ac:dyDescent="0.3">
      <c r="A8" s="222" t="s">
        <v>42</v>
      </c>
      <c r="B8" s="223"/>
      <c r="C8" s="223"/>
      <c r="D8" s="223"/>
      <c r="E8" s="224"/>
      <c r="F8" s="223"/>
      <c r="G8" s="276"/>
      <c r="H8" s="223"/>
      <c r="I8" s="225"/>
    </row>
    <row r="9" spans="1:9" ht="13" x14ac:dyDescent="0.25">
      <c r="A9" s="212" t="s">
        <v>38</v>
      </c>
      <c r="B9" s="226"/>
      <c r="C9" s="230">
        <f>B47</f>
        <v>2549</v>
      </c>
      <c r="D9" s="227">
        <f>D4/C9</f>
        <v>2.9423303256178895E-2</v>
      </c>
      <c r="E9" s="228">
        <f>E4/C9</f>
        <v>1.3338564142801098E-2</v>
      </c>
      <c r="F9" s="229"/>
      <c r="G9" s="214">
        <v>2594</v>
      </c>
      <c r="H9" s="227">
        <f>H4/G9</f>
        <v>2.8912875867386275E-2</v>
      </c>
      <c r="I9" s="228">
        <f>I4/G9</f>
        <v>1.6962220508866616E-2</v>
      </c>
    </row>
    <row r="10" spans="1:9" ht="13" x14ac:dyDescent="0.25">
      <c r="A10" s="231" t="s">
        <v>137</v>
      </c>
      <c r="B10" s="226"/>
      <c r="C10" s="230">
        <f>C47</f>
        <v>3045</v>
      </c>
      <c r="D10" s="232">
        <f>D5/C10</f>
        <v>1.3136288998357963E-2</v>
      </c>
      <c r="E10" s="228">
        <f>E5/C10</f>
        <v>1.6420361247947456E-2</v>
      </c>
      <c r="F10" s="233"/>
      <c r="G10" s="214">
        <v>2816</v>
      </c>
      <c r="H10" s="232">
        <f>H5/G10</f>
        <v>1.4204545454545454E-2</v>
      </c>
      <c r="I10" s="228">
        <f>I5/G10</f>
        <v>1.4914772727272728E-2</v>
      </c>
    </row>
    <row r="11" spans="1:9" ht="13" x14ac:dyDescent="0.25">
      <c r="A11" s="231" t="s">
        <v>138</v>
      </c>
      <c r="B11" s="234"/>
      <c r="C11" s="236">
        <f>D47</f>
        <v>1473</v>
      </c>
      <c r="D11" s="232">
        <f>D6/C11</f>
        <v>2.7155465037338764E-2</v>
      </c>
      <c r="E11" s="228">
        <f>E6/C11</f>
        <v>1.0183299389002037E-2</v>
      </c>
      <c r="F11" s="235"/>
      <c r="G11" s="277">
        <v>1863</v>
      </c>
      <c r="H11" s="232">
        <f>H6/G11</f>
        <v>2.147074610842727E-2</v>
      </c>
      <c r="I11" s="228">
        <f>I6/G11</f>
        <v>6.9779924852388618E-3</v>
      </c>
    </row>
    <row r="12" spans="1:9" ht="13.5" thickBot="1" x14ac:dyDescent="0.3">
      <c r="A12" s="237" t="s">
        <v>40</v>
      </c>
      <c r="B12" s="238"/>
      <c r="C12" s="242">
        <f>SUM(C9:C11)</f>
        <v>7067</v>
      </c>
      <c r="D12" s="239">
        <f>D7/C12</f>
        <v>2.1932927692089994E-2</v>
      </c>
      <c r="E12" s="240">
        <f>E7/C12</f>
        <v>1.4008773171076835E-2</v>
      </c>
      <c r="F12" s="241"/>
      <c r="G12" s="242">
        <f>SUM(G9:G11)</f>
        <v>7273</v>
      </c>
      <c r="H12" s="239">
        <f>H7/G12</f>
        <v>2.131170081121958E-2</v>
      </c>
      <c r="I12" s="240">
        <f>I7/G12</f>
        <v>1.361198955039186E-2</v>
      </c>
    </row>
    <row r="13" spans="1:9" x14ac:dyDescent="0.25">
      <c r="A13" s="243"/>
      <c r="B13" s="244"/>
      <c r="I13" s="245"/>
    </row>
    <row r="14" spans="1:9" x14ac:dyDescent="0.25">
      <c r="A14" s="432"/>
      <c r="B14" s="434" t="s">
        <v>131</v>
      </c>
      <c r="C14" s="434"/>
      <c r="D14" s="435"/>
      <c r="E14" s="435"/>
      <c r="F14" s="442" t="s">
        <v>132</v>
      </c>
      <c r="G14" s="443"/>
      <c r="H14" s="443"/>
      <c r="I14" s="444"/>
    </row>
    <row r="15" spans="1:9" x14ac:dyDescent="0.25">
      <c r="A15" s="433"/>
      <c r="B15" s="436"/>
      <c r="C15" s="436"/>
      <c r="D15" s="436"/>
      <c r="E15" s="436"/>
      <c r="F15" s="445"/>
      <c r="G15" s="446"/>
      <c r="H15" s="446"/>
      <c r="I15" s="447"/>
    </row>
    <row r="16" spans="1:9" ht="40" x14ac:dyDescent="0.25">
      <c r="A16" s="246" t="s">
        <v>51</v>
      </c>
      <c r="B16" s="247" t="s">
        <v>52</v>
      </c>
      <c r="C16" s="248" t="s">
        <v>97</v>
      </c>
      <c r="D16" s="248" t="s">
        <v>133</v>
      </c>
      <c r="E16" s="249" t="s">
        <v>134</v>
      </c>
      <c r="F16" s="250" t="s">
        <v>52</v>
      </c>
      <c r="G16" s="248" t="s">
        <v>97</v>
      </c>
      <c r="H16" s="251" t="s">
        <v>133</v>
      </c>
      <c r="I16" s="252" t="s">
        <v>134</v>
      </c>
    </row>
    <row r="17" spans="1:9" ht="17.5" x14ac:dyDescent="0.55000000000000004">
      <c r="A17" s="253" t="s">
        <v>2</v>
      </c>
      <c r="B17" s="278">
        <v>1112</v>
      </c>
      <c r="C17" s="254">
        <v>2</v>
      </c>
      <c r="D17" s="254">
        <v>7</v>
      </c>
      <c r="E17" s="255">
        <v>1</v>
      </c>
      <c r="F17" s="257">
        <v>812</v>
      </c>
      <c r="G17" s="254">
        <v>0</v>
      </c>
      <c r="H17" s="254">
        <v>5</v>
      </c>
      <c r="I17" s="255">
        <v>1</v>
      </c>
    </row>
    <row r="18" spans="1:9" ht="17.5" x14ac:dyDescent="0.55000000000000004">
      <c r="A18" s="253" t="s">
        <v>3</v>
      </c>
      <c r="B18" s="278">
        <v>107</v>
      </c>
      <c r="C18" s="254">
        <v>0</v>
      </c>
      <c r="D18" s="254">
        <v>1</v>
      </c>
      <c r="E18" s="255">
        <v>0</v>
      </c>
      <c r="F18" s="257">
        <v>69</v>
      </c>
      <c r="G18" s="254">
        <v>2</v>
      </c>
      <c r="H18" s="254">
        <v>0</v>
      </c>
      <c r="I18" s="255">
        <v>0</v>
      </c>
    </row>
    <row r="19" spans="1:9" ht="17.5" x14ac:dyDescent="0.55000000000000004">
      <c r="A19" s="191" t="s">
        <v>4</v>
      </c>
      <c r="B19" s="278">
        <v>165</v>
      </c>
      <c r="C19" s="254">
        <v>5</v>
      </c>
      <c r="D19" s="254">
        <v>1</v>
      </c>
      <c r="E19" s="255">
        <v>0</v>
      </c>
      <c r="F19" s="257">
        <v>161</v>
      </c>
      <c r="G19" s="254">
        <v>7</v>
      </c>
      <c r="H19" s="254">
        <v>0</v>
      </c>
      <c r="I19" s="255">
        <v>0</v>
      </c>
    </row>
    <row r="20" spans="1:9" ht="17.5" x14ac:dyDescent="0.55000000000000004">
      <c r="A20" s="253" t="s">
        <v>5</v>
      </c>
      <c r="B20" s="278">
        <v>1656</v>
      </c>
      <c r="C20" s="254">
        <v>4</v>
      </c>
      <c r="D20" s="254">
        <v>25</v>
      </c>
      <c r="E20" s="255">
        <v>4</v>
      </c>
      <c r="F20" s="257">
        <v>2149</v>
      </c>
      <c r="G20" s="254">
        <v>13</v>
      </c>
      <c r="H20" s="254">
        <v>21</v>
      </c>
      <c r="I20" s="255">
        <v>5</v>
      </c>
    </row>
    <row r="21" spans="1:9" ht="17.5" x14ac:dyDescent="0.55000000000000004">
      <c r="A21" s="253" t="s">
        <v>6</v>
      </c>
      <c r="B21" s="278">
        <v>122</v>
      </c>
      <c r="C21" s="254">
        <v>8</v>
      </c>
      <c r="D21" s="254">
        <v>0</v>
      </c>
      <c r="E21" s="255">
        <v>0</v>
      </c>
      <c r="F21" s="257">
        <v>52</v>
      </c>
      <c r="G21" s="254">
        <v>2</v>
      </c>
      <c r="H21" s="254">
        <v>0</v>
      </c>
      <c r="I21" s="255">
        <v>0</v>
      </c>
    </row>
    <row r="22" spans="1:9" ht="17.5" x14ac:dyDescent="0.55000000000000004">
      <c r="A22" s="253" t="s">
        <v>7</v>
      </c>
      <c r="B22" s="278">
        <v>804</v>
      </c>
      <c r="C22" s="254">
        <v>0</v>
      </c>
      <c r="D22" s="254">
        <v>6</v>
      </c>
      <c r="E22" s="255">
        <v>1</v>
      </c>
      <c r="F22" s="257">
        <v>853</v>
      </c>
      <c r="G22" s="254">
        <v>0</v>
      </c>
      <c r="H22" s="254">
        <v>8</v>
      </c>
      <c r="I22" s="255">
        <v>0</v>
      </c>
    </row>
    <row r="23" spans="1:9" ht="17.5" x14ac:dyDescent="0.55000000000000004">
      <c r="A23" s="191" t="s">
        <v>8</v>
      </c>
      <c r="B23" s="278">
        <v>37</v>
      </c>
      <c r="C23" s="254">
        <v>3</v>
      </c>
      <c r="D23" s="254">
        <v>0</v>
      </c>
      <c r="E23" s="255">
        <v>0</v>
      </c>
      <c r="F23" s="257">
        <v>85</v>
      </c>
      <c r="G23" s="254">
        <v>2</v>
      </c>
      <c r="H23" s="254">
        <v>0</v>
      </c>
      <c r="I23" s="255">
        <v>0</v>
      </c>
    </row>
    <row r="24" spans="1:9" ht="17.5" x14ac:dyDescent="0.55000000000000004">
      <c r="A24" s="191" t="s">
        <v>9</v>
      </c>
      <c r="B24" s="278">
        <v>742</v>
      </c>
      <c r="C24" s="254">
        <v>1</v>
      </c>
      <c r="D24" s="254">
        <v>3</v>
      </c>
      <c r="E24" s="255">
        <v>2</v>
      </c>
      <c r="F24" s="257">
        <v>730</v>
      </c>
      <c r="G24" s="254">
        <v>3</v>
      </c>
      <c r="H24" s="254">
        <v>3</v>
      </c>
      <c r="I24" s="255">
        <v>2</v>
      </c>
    </row>
    <row r="25" spans="1:9" ht="17.5" x14ac:dyDescent="0.55000000000000004">
      <c r="A25" s="191" t="s">
        <v>10</v>
      </c>
      <c r="B25" s="278">
        <v>728</v>
      </c>
      <c r="C25" s="254">
        <v>5</v>
      </c>
      <c r="D25" s="254">
        <v>0</v>
      </c>
      <c r="E25" s="255">
        <v>3</v>
      </c>
      <c r="F25" s="257">
        <v>858</v>
      </c>
      <c r="G25" s="254">
        <v>8</v>
      </c>
      <c r="H25" s="254">
        <v>1</v>
      </c>
      <c r="I25" s="255">
        <v>1</v>
      </c>
    </row>
    <row r="26" spans="1:9" ht="17.5" x14ac:dyDescent="0.55000000000000004">
      <c r="A26" s="253" t="s">
        <v>11</v>
      </c>
      <c r="B26" s="278">
        <v>539</v>
      </c>
      <c r="C26" s="254">
        <v>1</v>
      </c>
      <c r="D26" s="254">
        <v>3</v>
      </c>
      <c r="E26" s="255">
        <v>0</v>
      </c>
      <c r="F26" s="257">
        <v>556</v>
      </c>
      <c r="G26" s="254">
        <v>3</v>
      </c>
      <c r="H26" s="254">
        <v>2</v>
      </c>
      <c r="I26" s="255">
        <v>0</v>
      </c>
    </row>
    <row r="27" spans="1:9" ht="17.5" x14ac:dyDescent="0.55000000000000004">
      <c r="A27" s="253" t="s">
        <v>12</v>
      </c>
      <c r="B27" s="278">
        <v>186</v>
      </c>
      <c r="C27" s="254">
        <v>0</v>
      </c>
      <c r="D27" s="254">
        <v>1</v>
      </c>
      <c r="E27" s="255">
        <v>1</v>
      </c>
      <c r="F27" s="257">
        <v>186</v>
      </c>
      <c r="G27" s="254">
        <v>2</v>
      </c>
      <c r="H27" s="254">
        <v>0</v>
      </c>
      <c r="I27" s="255">
        <v>0</v>
      </c>
    </row>
    <row r="28" spans="1:9" ht="17.5" x14ac:dyDescent="0.55000000000000004">
      <c r="A28" s="253" t="s">
        <v>13</v>
      </c>
      <c r="B28" s="278">
        <v>834</v>
      </c>
      <c r="C28" s="254">
        <v>5</v>
      </c>
      <c r="D28" s="254">
        <v>3</v>
      </c>
      <c r="E28" s="255">
        <v>3</v>
      </c>
      <c r="F28" s="257">
        <v>765</v>
      </c>
      <c r="G28" s="254">
        <v>2</v>
      </c>
      <c r="H28" s="254">
        <v>2</v>
      </c>
      <c r="I28" s="255">
        <v>4</v>
      </c>
    </row>
    <row r="29" spans="1:9" ht="17.5" x14ac:dyDescent="0.55000000000000004">
      <c r="A29" s="256" t="s">
        <v>14</v>
      </c>
      <c r="B29" s="257">
        <f>SUM(B17:B28)</f>
        <v>7032</v>
      </c>
      <c r="C29" s="257">
        <f>SUM(C17:C28)</f>
        <v>34</v>
      </c>
      <c r="D29" s="257">
        <f t="shared" ref="D29:E29" si="0">SUM(D17:D28)</f>
        <v>50</v>
      </c>
      <c r="E29" s="257">
        <f t="shared" si="0"/>
        <v>15</v>
      </c>
      <c r="F29" s="279">
        <f>SUM(F17:F28)</f>
        <v>7276</v>
      </c>
      <c r="G29" s="257">
        <f>SUM(G17:G28)</f>
        <v>44</v>
      </c>
      <c r="H29" s="257">
        <f>SUM(H17:H28)</f>
        <v>42</v>
      </c>
      <c r="I29" s="280">
        <f>SUM(I17:I28)</f>
        <v>13</v>
      </c>
    </row>
    <row r="30" spans="1:9" ht="13" x14ac:dyDescent="0.3">
      <c r="A30" s="254"/>
      <c r="B30" s="258"/>
      <c r="C30" s="258"/>
      <c r="D30" s="259"/>
      <c r="E30" s="260">
        <f>SUM(C29:E29)</f>
        <v>99</v>
      </c>
      <c r="F30" s="261"/>
      <c r="G30" s="258"/>
      <c r="H30" s="259"/>
      <c r="I30" s="262">
        <f>SUM(G29:J29)</f>
        <v>99</v>
      </c>
    </row>
    <row r="31" spans="1:9" x14ac:dyDescent="0.25">
      <c r="A31" s="263"/>
      <c r="B31" s="264"/>
      <c r="I31" s="255"/>
    </row>
    <row r="32" spans="1:9" ht="12.75" customHeight="1" x14ac:dyDescent="0.25">
      <c r="A32" s="437"/>
      <c r="B32" s="434" t="s">
        <v>135</v>
      </c>
      <c r="C32" s="434"/>
      <c r="D32" s="435"/>
      <c r="E32" s="439"/>
      <c r="F32" s="442" t="s">
        <v>136</v>
      </c>
      <c r="G32" s="443"/>
      <c r="H32" s="443"/>
      <c r="I32" s="444"/>
    </row>
    <row r="33" spans="1:9" x14ac:dyDescent="0.25">
      <c r="A33" s="438"/>
      <c r="B33" s="440"/>
      <c r="C33" s="440"/>
      <c r="D33" s="440"/>
      <c r="E33" s="441"/>
      <c r="F33" s="445"/>
      <c r="G33" s="446"/>
      <c r="H33" s="446"/>
      <c r="I33" s="447"/>
    </row>
    <row r="34" spans="1:9" ht="30" x14ac:dyDescent="0.25">
      <c r="A34" s="265" t="s">
        <v>51</v>
      </c>
      <c r="B34" s="266" t="s">
        <v>112</v>
      </c>
      <c r="C34" s="267" t="s">
        <v>114</v>
      </c>
      <c r="D34" s="267" t="s">
        <v>115</v>
      </c>
      <c r="E34" s="267" t="s">
        <v>41</v>
      </c>
      <c r="F34" s="268" t="s">
        <v>112</v>
      </c>
      <c r="G34" s="267" t="s">
        <v>114</v>
      </c>
      <c r="H34" s="267" t="s">
        <v>115</v>
      </c>
      <c r="I34" s="269" t="s">
        <v>41</v>
      </c>
    </row>
    <row r="35" spans="1:9" ht="17.5" x14ac:dyDescent="0.55000000000000004">
      <c r="A35" s="253" t="s">
        <v>2</v>
      </c>
      <c r="B35" s="270">
        <v>351</v>
      </c>
      <c r="C35" s="270">
        <v>588</v>
      </c>
      <c r="D35" s="271">
        <v>173</v>
      </c>
      <c r="E35" s="270">
        <f>SUM(B35:D35)</f>
        <v>1112</v>
      </c>
      <c r="F35" s="272">
        <v>273</v>
      </c>
      <c r="G35" s="270">
        <v>312</v>
      </c>
      <c r="H35" s="271">
        <v>227</v>
      </c>
      <c r="I35" s="273">
        <f>SUM(F35:H35)</f>
        <v>812</v>
      </c>
    </row>
    <row r="36" spans="1:9" ht="17.5" x14ac:dyDescent="0.55000000000000004">
      <c r="A36" s="253" t="s">
        <v>3</v>
      </c>
      <c r="B36" s="270">
        <v>94</v>
      </c>
      <c r="C36" s="270">
        <v>13</v>
      </c>
      <c r="D36" s="271">
        <v>0</v>
      </c>
      <c r="E36" s="270">
        <f t="shared" ref="E36:E46" si="1">SUM(B36:D36)</f>
        <v>107</v>
      </c>
      <c r="F36" s="272">
        <v>64</v>
      </c>
      <c r="G36" s="270">
        <v>5</v>
      </c>
      <c r="H36" s="271">
        <v>0</v>
      </c>
      <c r="I36" s="273">
        <f t="shared" ref="I36:I46" si="2">SUM(F36:H36)</f>
        <v>69</v>
      </c>
    </row>
    <row r="37" spans="1:9" ht="17.5" x14ac:dyDescent="0.55000000000000004">
      <c r="A37" s="191" t="s">
        <v>4</v>
      </c>
      <c r="B37" s="270">
        <v>157</v>
      </c>
      <c r="C37" s="270">
        <v>4</v>
      </c>
      <c r="D37" s="271">
        <v>4</v>
      </c>
      <c r="E37" s="270">
        <f t="shared" si="1"/>
        <v>165</v>
      </c>
      <c r="F37" s="272">
        <v>129</v>
      </c>
      <c r="G37" s="270">
        <v>16</v>
      </c>
      <c r="H37" s="271">
        <v>16</v>
      </c>
      <c r="I37" s="273">
        <f t="shared" si="2"/>
        <v>161</v>
      </c>
    </row>
    <row r="38" spans="1:9" ht="17.5" x14ac:dyDescent="0.55000000000000004">
      <c r="A38" s="253" t="s">
        <v>5</v>
      </c>
      <c r="B38" s="270">
        <v>488</v>
      </c>
      <c r="C38" s="270">
        <v>1003</v>
      </c>
      <c r="D38" s="271">
        <v>165</v>
      </c>
      <c r="E38" s="270">
        <f t="shared" si="1"/>
        <v>1656</v>
      </c>
      <c r="F38" s="272">
        <v>612</v>
      </c>
      <c r="G38" s="270">
        <v>1128</v>
      </c>
      <c r="H38" s="271">
        <v>409</v>
      </c>
      <c r="I38" s="273">
        <f t="shared" si="2"/>
        <v>2149</v>
      </c>
    </row>
    <row r="39" spans="1:9" ht="17.5" x14ac:dyDescent="0.55000000000000004">
      <c r="A39" s="253" t="s">
        <v>6</v>
      </c>
      <c r="B39" s="270">
        <v>122</v>
      </c>
      <c r="C39" s="270">
        <v>40</v>
      </c>
      <c r="D39" s="271">
        <v>30</v>
      </c>
      <c r="E39" s="270">
        <f t="shared" si="1"/>
        <v>192</v>
      </c>
      <c r="F39" s="272">
        <v>28</v>
      </c>
      <c r="G39" s="270">
        <v>9</v>
      </c>
      <c r="H39" s="271">
        <v>15</v>
      </c>
      <c r="I39" s="273">
        <f t="shared" si="2"/>
        <v>52</v>
      </c>
    </row>
    <row r="40" spans="1:9" ht="17.5" x14ac:dyDescent="0.55000000000000004">
      <c r="A40" s="253" t="s">
        <v>7</v>
      </c>
      <c r="B40" s="270">
        <v>0</v>
      </c>
      <c r="C40" s="270">
        <v>525</v>
      </c>
      <c r="D40" s="271">
        <v>179</v>
      </c>
      <c r="E40" s="270">
        <f t="shared" si="1"/>
        <v>704</v>
      </c>
      <c r="F40" s="272">
        <v>3</v>
      </c>
      <c r="G40" s="270">
        <v>580</v>
      </c>
      <c r="H40" s="271">
        <v>270</v>
      </c>
      <c r="I40" s="273">
        <f t="shared" si="2"/>
        <v>853</v>
      </c>
    </row>
    <row r="41" spans="1:9" ht="17.5" x14ac:dyDescent="0.55000000000000004">
      <c r="A41" s="191" t="s">
        <v>8</v>
      </c>
      <c r="B41" s="270">
        <v>23</v>
      </c>
      <c r="C41" s="270">
        <v>14</v>
      </c>
      <c r="D41" s="271">
        <v>0</v>
      </c>
      <c r="E41" s="270">
        <f t="shared" si="1"/>
        <v>37</v>
      </c>
      <c r="F41" s="272">
        <v>61</v>
      </c>
      <c r="G41" s="270">
        <v>10</v>
      </c>
      <c r="H41" s="271">
        <v>14</v>
      </c>
      <c r="I41" s="273">
        <f t="shared" si="2"/>
        <v>85</v>
      </c>
    </row>
    <row r="42" spans="1:9" ht="17.5" x14ac:dyDescent="0.55000000000000004">
      <c r="A42" s="191" t="s">
        <v>9</v>
      </c>
      <c r="B42" s="270">
        <v>189</v>
      </c>
      <c r="C42" s="270">
        <v>343</v>
      </c>
      <c r="D42" s="271">
        <v>210</v>
      </c>
      <c r="E42" s="270">
        <f t="shared" si="1"/>
        <v>742</v>
      </c>
      <c r="F42" s="272">
        <v>215</v>
      </c>
      <c r="G42" s="270">
        <v>228</v>
      </c>
      <c r="H42" s="271">
        <v>287</v>
      </c>
      <c r="I42" s="273">
        <f t="shared" si="2"/>
        <v>730</v>
      </c>
    </row>
    <row r="43" spans="1:9" ht="17.5" x14ac:dyDescent="0.55000000000000004">
      <c r="A43" s="191" t="s">
        <v>10</v>
      </c>
      <c r="B43" s="270">
        <v>555</v>
      </c>
      <c r="C43" s="270">
        <v>155</v>
      </c>
      <c r="D43" s="271">
        <v>18</v>
      </c>
      <c r="E43" s="270">
        <f t="shared" si="1"/>
        <v>728</v>
      </c>
      <c r="F43" s="272">
        <v>693</v>
      </c>
      <c r="G43" s="270">
        <v>154</v>
      </c>
      <c r="H43" s="271">
        <v>11</v>
      </c>
      <c r="I43" s="273">
        <f t="shared" si="2"/>
        <v>858</v>
      </c>
    </row>
    <row r="44" spans="1:9" ht="17.5" x14ac:dyDescent="0.55000000000000004">
      <c r="A44" s="253" t="s">
        <v>11</v>
      </c>
      <c r="B44" s="270">
        <v>390</v>
      </c>
      <c r="C44" s="270">
        <v>133</v>
      </c>
      <c r="D44" s="271">
        <v>16</v>
      </c>
      <c r="E44" s="270">
        <f t="shared" si="1"/>
        <v>539</v>
      </c>
      <c r="F44" s="272">
        <v>401</v>
      </c>
      <c r="G44" s="270">
        <v>135</v>
      </c>
      <c r="H44" s="271">
        <v>20</v>
      </c>
      <c r="I44" s="273">
        <f t="shared" si="2"/>
        <v>556</v>
      </c>
    </row>
    <row r="45" spans="1:9" ht="17.5" x14ac:dyDescent="0.55000000000000004">
      <c r="A45" s="253" t="s">
        <v>12</v>
      </c>
      <c r="B45" s="270">
        <v>90</v>
      </c>
      <c r="C45" s="270">
        <v>104</v>
      </c>
      <c r="D45" s="271">
        <v>57</v>
      </c>
      <c r="E45" s="270">
        <f t="shared" si="1"/>
        <v>251</v>
      </c>
      <c r="F45" s="272">
        <v>25</v>
      </c>
      <c r="G45" s="270">
        <v>104</v>
      </c>
      <c r="H45" s="271">
        <v>57</v>
      </c>
      <c r="I45" s="273">
        <f t="shared" si="2"/>
        <v>186</v>
      </c>
    </row>
    <row r="46" spans="1:9" ht="17.5" x14ac:dyDescent="0.55000000000000004">
      <c r="A46" s="253" t="s">
        <v>13</v>
      </c>
      <c r="B46" s="270">
        <v>90</v>
      </c>
      <c r="C46" s="270">
        <v>123</v>
      </c>
      <c r="D46" s="271">
        <v>621</v>
      </c>
      <c r="E46" s="270">
        <f t="shared" si="1"/>
        <v>834</v>
      </c>
      <c r="F46" s="272">
        <v>93</v>
      </c>
      <c r="G46" s="270">
        <v>135</v>
      </c>
      <c r="H46" s="271">
        <v>537</v>
      </c>
      <c r="I46" s="273">
        <f t="shared" si="2"/>
        <v>765</v>
      </c>
    </row>
    <row r="47" spans="1:9" ht="17.5" x14ac:dyDescent="0.55000000000000004">
      <c r="A47" s="256" t="s">
        <v>14</v>
      </c>
      <c r="B47" s="270">
        <f>SUM(B35:B46)</f>
        <v>2549</v>
      </c>
      <c r="C47" s="271">
        <f>SUM(C35:C46)</f>
        <v>3045</v>
      </c>
      <c r="D47" s="271">
        <f>SUM(D35:D46)</f>
        <v>1473</v>
      </c>
      <c r="E47" s="270">
        <f>SUM(B47:D47)</f>
        <v>7067</v>
      </c>
      <c r="F47" s="270">
        <f>SUM(F35:F46)</f>
        <v>2597</v>
      </c>
      <c r="G47" s="271">
        <f>SUM(G35:G46)</f>
        <v>2816</v>
      </c>
      <c r="H47" s="271">
        <f>SUM(H35:H46)</f>
        <v>1863</v>
      </c>
      <c r="I47" s="270">
        <f>SUM(F47:H47)</f>
        <v>7276</v>
      </c>
    </row>
  </sheetData>
  <mergeCells count="15">
    <mergeCell ref="H2:H3"/>
    <mergeCell ref="I2:I3"/>
    <mergeCell ref="A14:A15"/>
    <mergeCell ref="B14:E15"/>
    <mergeCell ref="A32:A33"/>
    <mergeCell ref="B32:E33"/>
    <mergeCell ref="F32:I33"/>
    <mergeCell ref="F14:I15"/>
    <mergeCell ref="B1:C1"/>
    <mergeCell ref="F1:G1"/>
    <mergeCell ref="A2:A3"/>
    <mergeCell ref="B2:C3"/>
    <mergeCell ref="D2:D3"/>
    <mergeCell ref="E2:E3"/>
    <mergeCell ref="F2:G3"/>
  </mergeCells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T49"/>
  <sheetViews>
    <sheetView topLeftCell="A4" zoomScaleNormal="100" zoomScaleSheetLayoutView="100" workbookViewId="0">
      <selection activeCell="F34" sqref="F34:I35"/>
    </sheetView>
  </sheetViews>
  <sheetFormatPr defaultColWidth="9.1796875" defaultRowHeight="12.5" x14ac:dyDescent="0.25"/>
  <cols>
    <col min="1" max="1" width="29.54296875" style="188" customWidth="1"/>
    <col min="2" max="2" width="10.7265625" style="188" customWidth="1"/>
    <col min="3" max="3" width="10.453125" style="188" customWidth="1"/>
    <col min="4" max="4" width="10.54296875" style="188" customWidth="1"/>
    <col min="5" max="5" width="11.54296875" style="188" customWidth="1"/>
    <col min="6" max="7" width="10.26953125" style="188" customWidth="1"/>
    <col min="8" max="8" width="11" style="188" customWidth="1"/>
    <col min="9" max="9" width="11.81640625" style="188" customWidth="1"/>
    <col min="10" max="11" width="9.1796875" style="188"/>
    <col min="12" max="12" width="10" style="188" customWidth="1"/>
    <col min="13" max="13" width="10.453125" style="188" customWidth="1"/>
    <col min="14" max="15" width="9.1796875" style="188"/>
    <col min="16" max="17" width="10.1796875" style="188" customWidth="1"/>
    <col min="18" max="18" width="10.453125" style="188" customWidth="1"/>
    <col min="19" max="16384" width="9.1796875" style="188"/>
  </cols>
  <sheetData>
    <row r="1" spans="1:20" s="211" customFormat="1" ht="50.5" thickBot="1" x14ac:dyDescent="0.3">
      <c r="A1" s="208" t="s">
        <v>27</v>
      </c>
      <c r="B1" s="417" t="s">
        <v>131</v>
      </c>
      <c r="C1" s="418"/>
      <c r="D1" s="209" t="s">
        <v>28</v>
      </c>
      <c r="E1" s="210" t="s">
        <v>29</v>
      </c>
      <c r="F1" s="417" t="s">
        <v>132</v>
      </c>
      <c r="G1" s="418"/>
      <c r="H1" s="209" t="s">
        <v>28</v>
      </c>
      <c r="I1" s="210" t="s">
        <v>29</v>
      </c>
      <c r="J1" s="417" t="s">
        <v>155</v>
      </c>
      <c r="K1" s="418"/>
      <c r="L1" s="209" t="s">
        <v>28</v>
      </c>
      <c r="M1" s="210" t="s">
        <v>29</v>
      </c>
      <c r="N1" s="417" t="s">
        <v>179</v>
      </c>
      <c r="O1" s="418"/>
      <c r="P1" s="209" t="s">
        <v>28</v>
      </c>
      <c r="Q1" s="333"/>
      <c r="R1" s="210" t="s">
        <v>29</v>
      </c>
    </row>
    <row r="2" spans="1:20" ht="13" x14ac:dyDescent="0.25">
      <c r="A2" s="419" t="s">
        <v>30</v>
      </c>
      <c r="B2" s="421">
        <v>8000000</v>
      </c>
      <c r="C2" s="422"/>
      <c r="D2" s="425" t="s">
        <v>36</v>
      </c>
      <c r="E2" s="427" t="s">
        <v>37</v>
      </c>
      <c r="F2" s="429">
        <v>8009000</v>
      </c>
      <c r="G2" s="422"/>
      <c r="H2" s="425" t="s">
        <v>36</v>
      </c>
      <c r="I2" s="427" t="s">
        <v>37</v>
      </c>
      <c r="J2" s="429">
        <v>8021000</v>
      </c>
      <c r="K2" s="422"/>
      <c r="L2" s="425" t="s">
        <v>36</v>
      </c>
      <c r="M2" s="427" t="s">
        <v>37</v>
      </c>
      <c r="N2" s="429">
        <v>8021000</v>
      </c>
      <c r="O2" s="422"/>
      <c r="P2" s="425" t="s">
        <v>36</v>
      </c>
      <c r="Q2" s="331"/>
      <c r="R2" s="427" t="s">
        <v>37</v>
      </c>
    </row>
    <row r="3" spans="1:20" x14ac:dyDescent="0.25">
      <c r="A3" s="420"/>
      <c r="B3" s="423"/>
      <c r="C3" s="424"/>
      <c r="D3" s="426"/>
      <c r="E3" s="428"/>
      <c r="F3" s="430"/>
      <c r="G3" s="431"/>
      <c r="H3" s="426"/>
      <c r="I3" s="428"/>
      <c r="J3" s="430"/>
      <c r="K3" s="431"/>
      <c r="L3" s="426"/>
      <c r="M3" s="428"/>
      <c r="N3" s="430"/>
      <c r="O3" s="431"/>
      <c r="P3" s="426"/>
      <c r="Q3" s="332"/>
      <c r="R3" s="428"/>
    </row>
    <row r="4" spans="1:20" ht="13" x14ac:dyDescent="0.25">
      <c r="A4" s="212" t="s">
        <v>38</v>
      </c>
      <c r="B4" s="213"/>
      <c r="C4" s="214"/>
      <c r="D4" s="215">
        <v>75</v>
      </c>
      <c r="E4" s="216">
        <f>C31</f>
        <v>34</v>
      </c>
      <c r="F4" s="217"/>
      <c r="G4" s="230">
        <v>45</v>
      </c>
      <c r="H4" s="215">
        <v>75</v>
      </c>
      <c r="I4" s="216">
        <f>G31</f>
        <v>44</v>
      </c>
      <c r="J4" s="217"/>
      <c r="K4" s="230">
        <v>45</v>
      </c>
      <c r="L4" s="215">
        <v>75</v>
      </c>
      <c r="M4" s="216">
        <f>K31</f>
        <v>45</v>
      </c>
      <c r="N4" s="217"/>
      <c r="O4" s="230">
        <v>31</v>
      </c>
      <c r="P4" s="215">
        <v>75</v>
      </c>
      <c r="Q4" s="337"/>
      <c r="R4" s="216">
        <f>O31</f>
        <v>31</v>
      </c>
      <c r="T4" s="330">
        <f>O4/R4</f>
        <v>1</v>
      </c>
    </row>
    <row r="5" spans="1:20" ht="13" x14ac:dyDescent="0.25">
      <c r="A5" s="218" t="s">
        <v>137</v>
      </c>
      <c r="B5" s="213"/>
      <c r="C5" s="214"/>
      <c r="D5" s="215">
        <v>40</v>
      </c>
      <c r="E5" s="216">
        <f>D31</f>
        <v>50</v>
      </c>
      <c r="F5" s="217"/>
      <c r="G5" s="230">
        <v>42</v>
      </c>
      <c r="H5" s="215">
        <v>40</v>
      </c>
      <c r="I5" s="216">
        <f>H31</f>
        <v>42</v>
      </c>
      <c r="J5" s="217"/>
      <c r="K5" s="230">
        <v>42</v>
      </c>
      <c r="L5" s="215">
        <v>40</v>
      </c>
      <c r="M5" s="216">
        <f>L31</f>
        <v>42</v>
      </c>
      <c r="N5" s="217"/>
      <c r="O5" s="230">
        <v>24</v>
      </c>
      <c r="P5" s="215">
        <v>40</v>
      </c>
      <c r="Q5" s="337"/>
      <c r="R5" s="216">
        <f>P31</f>
        <v>24</v>
      </c>
    </row>
    <row r="6" spans="1:20" ht="13" x14ac:dyDescent="0.25">
      <c r="A6" s="218" t="s">
        <v>138</v>
      </c>
      <c r="B6" s="213"/>
      <c r="C6" s="214"/>
      <c r="D6" s="215">
        <v>40</v>
      </c>
      <c r="E6" s="216">
        <f>E31</f>
        <v>15</v>
      </c>
      <c r="F6" s="217"/>
      <c r="G6" s="236">
        <v>13</v>
      </c>
      <c r="H6" s="274">
        <v>40</v>
      </c>
      <c r="I6" s="216">
        <f>I31</f>
        <v>13</v>
      </c>
      <c r="J6" s="217"/>
      <c r="K6" s="236">
        <v>13</v>
      </c>
      <c r="L6" s="274">
        <v>40</v>
      </c>
      <c r="M6" s="216">
        <f>M31</f>
        <v>13</v>
      </c>
      <c r="N6" s="217"/>
      <c r="O6" s="236">
        <v>12</v>
      </c>
      <c r="P6" s="274">
        <v>40</v>
      </c>
      <c r="Q6" s="338"/>
      <c r="R6" s="216">
        <f>R31</f>
        <v>24</v>
      </c>
    </row>
    <row r="7" spans="1:20" ht="13" x14ac:dyDescent="0.25">
      <c r="A7" s="231" t="s">
        <v>180</v>
      </c>
      <c r="B7" s="213"/>
      <c r="C7" s="214"/>
      <c r="D7" s="215"/>
      <c r="E7" s="216"/>
      <c r="F7" s="217"/>
      <c r="G7" s="236"/>
      <c r="H7" s="274"/>
      <c r="I7" s="216"/>
      <c r="J7" s="217"/>
      <c r="K7" s="236"/>
      <c r="L7" s="274"/>
      <c r="M7" s="216"/>
      <c r="N7" s="217"/>
      <c r="O7" s="236">
        <v>24</v>
      </c>
      <c r="P7" s="274">
        <v>24</v>
      </c>
      <c r="Q7" s="338"/>
      <c r="R7" s="216">
        <f>R32</f>
        <v>91</v>
      </c>
    </row>
    <row r="8" spans="1:20" ht="13" x14ac:dyDescent="0.25">
      <c r="A8" s="212" t="s">
        <v>40</v>
      </c>
      <c r="B8" s="219"/>
      <c r="C8" s="220"/>
      <c r="D8" s="215">
        <f>SUM(D4:D6)</f>
        <v>155</v>
      </c>
      <c r="E8" s="216">
        <f>E32</f>
        <v>99</v>
      </c>
      <c r="F8" s="221"/>
      <c r="G8" s="275">
        <f>SUM(G4:G6)</f>
        <v>100</v>
      </c>
      <c r="H8" s="215">
        <f>SUM(H4:H6)</f>
        <v>155</v>
      </c>
      <c r="I8" s="216">
        <f>IF(I32=0,"0",I32)</f>
        <v>99</v>
      </c>
      <c r="J8" s="221"/>
      <c r="K8" s="275">
        <f>SUM(K4:K6)</f>
        <v>100</v>
      </c>
      <c r="L8" s="215">
        <f>SUM(L4:L6)</f>
        <v>155</v>
      </c>
      <c r="M8" s="216">
        <f>IF(M32=0,"0",M32)</f>
        <v>100</v>
      </c>
      <c r="N8" s="221"/>
      <c r="O8" s="275">
        <f>SUM(O4:O7)</f>
        <v>91</v>
      </c>
      <c r="P8" s="215">
        <v>90</v>
      </c>
      <c r="Q8" s="337"/>
      <c r="R8" s="216">
        <f>IF(R32=0,"0",R32)</f>
        <v>91</v>
      </c>
    </row>
    <row r="9" spans="1:20" ht="13" x14ac:dyDescent="0.3">
      <c r="A9" s="222" t="s">
        <v>42</v>
      </c>
      <c r="B9" s="223"/>
      <c r="C9" s="223"/>
      <c r="D9" s="223"/>
      <c r="E9" s="224"/>
      <c r="F9" s="223"/>
      <c r="G9" s="276"/>
      <c r="H9" s="223"/>
      <c r="I9" s="225"/>
      <c r="J9" s="223"/>
      <c r="K9" s="276"/>
      <c r="L9" s="223"/>
      <c r="M9" s="225"/>
      <c r="N9" s="223"/>
      <c r="O9" s="276"/>
      <c r="P9" s="223"/>
      <c r="Q9" s="223"/>
      <c r="R9" s="225"/>
    </row>
    <row r="10" spans="1:20" ht="13" x14ac:dyDescent="0.25">
      <c r="A10" s="212" t="s">
        <v>38</v>
      </c>
      <c r="B10" s="226"/>
      <c r="C10" s="230">
        <f>B49</f>
        <v>2549</v>
      </c>
      <c r="D10" s="227">
        <f>D4/C10</f>
        <v>2.9423303256178895E-2</v>
      </c>
      <c r="E10" s="228">
        <f>E4/C10</f>
        <v>1.3338564142801098E-2</v>
      </c>
      <c r="F10" s="229"/>
      <c r="G10" s="214">
        <v>2594</v>
      </c>
      <c r="H10" s="227">
        <f>H4/G10</f>
        <v>2.8912875867386275E-2</v>
      </c>
      <c r="I10" s="228">
        <f>I4/G10</f>
        <v>1.6962220508866616E-2</v>
      </c>
      <c r="J10" s="229"/>
      <c r="K10" s="214">
        <v>2594</v>
      </c>
      <c r="L10" s="227">
        <f>L4/K10</f>
        <v>2.8912875867386275E-2</v>
      </c>
      <c r="M10" s="228">
        <f>M4/K10</f>
        <v>1.7347725520431765E-2</v>
      </c>
      <c r="N10" s="229"/>
      <c r="O10" s="214">
        <v>2398</v>
      </c>
      <c r="P10" s="227">
        <f>P4/O10</f>
        <v>3.1276063386155128E-2</v>
      </c>
      <c r="Q10" s="339"/>
      <c r="R10" s="228">
        <f>R4/O10</f>
        <v>1.292743953294412E-2</v>
      </c>
    </row>
    <row r="11" spans="1:20" ht="13" x14ac:dyDescent="0.25">
      <c r="A11" s="231" t="s">
        <v>137</v>
      </c>
      <c r="B11" s="226"/>
      <c r="C11" s="230">
        <f>C49</f>
        <v>3045</v>
      </c>
      <c r="D11" s="232">
        <f>D5/C11</f>
        <v>1.3136288998357963E-2</v>
      </c>
      <c r="E11" s="228">
        <f>E5/C11</f>
        <v>1.6420361247947456E-2</v>
      </c>
      <c r="F11" s="233"/>
      <c r="G11" s="214">
        <v>2816</v>
      </c>
      <c r="H11" s="232">
        <f>H5/G11</f>
        <v>1.4204545454545454E-2</v>
      </c>
      <c r="I11" s="228">
        <f>I5/G11</f>
        <v>1.4914772727272728E-2</v>
      </c>
      <c r="J11" s="233"/>
      <c r="K11" s="214">
        <v>2816</v>
      </c>
      <c r="L11" s="232">
        <f>L5/K11</f>
        <v>1.4204545454545454E-2</v>
      </c>
      <c r="M11" s="228">
        <f>M5/K11</f>
        <v>1.4914772727272728E-2</v>
      </c>
      <c r="N11" s="233"/>
      <c r="O11" s="214">
        <v>2280</v>
      </c>
      <c r="P11" s="232">
        <f>P5/O11</f>
        <v>1.7543859649122806E-2</v>
      </c>
      <c r="Q11" s="340"/>
      <c r="R11" s="228">
        <f>R5/O11</f>
        <v>1.0526315789473684E-2</v>
      </c>
    </row>
    <row r="12" spans="1:20" ht="13" x14ac:dyDescent="0.25">
      <c r="A12" s="231" t="s">
        <v>138</v>
      </c>
      <c r="B12" s="234"/>
      <c r="C12" s="236">
        <f>D49</f>
        <v>1473</v>
      </c>
      <c r="D12" s="232">
        <f>D6/C12</f>
        <v>2.7155465037338764E-2</v>
      </c>
      <c r="E12" s="228">
        <f>E6/C12</f>
        <v>1.0183299389002037E-2</v>
      </c>
      <c r="F12" s="235"/>
      <c r="G12" s="277">
        <v>1863</v>
      </c>
      <c r="H12" s="232">
        <f>H6/G12</f>
        <v>2.147074610842727E-2</v>
      </c>
      <c r="I12" s="228">
        <f>I6/G12</f>
        <v>6.9779924852388618E-3</v>
      </c>
      <c r="J12" s="235"/>
      <c r="K12" s="277">
        <v>1863</v>
      </c>
      <c r="L12" s="232">
        <f>L6/K12</f>
        <v>2.147074610842727E-2</v>
      </c>
      <c r="M12" s="228">
        <f>M6/K12</f>
        <v>6.9779924852388618E-3</v>
      </c>
      <c r="N12" s="235"/>
      <c r="O12" s="277">
        <v>1379</v>
      </c>
      <c r="P12" s="232">
        <f>P6/O12</f>
        <v>2.9006526468455404E-2</v>
      </c>
      <c r="Q12" s="340"/>
      <c r="R12" s="228">
        <f>R6/O12</f>
        <v>1.7403915881073241E-2</v>
      </c>
    </row>
    <row r="13" spans="1:20" ht="13" x14ac:dyDescent="0.25">
      <c r="A13" s="231" t="s">
        <v>180</v>
      </c>
      <c r="B13" s="234"/>
      <c r="C13" s="236"/>
      <c r="D13" s="341"/>
      <c r="E13" s="342"/>
      <c r="F13" s="235"/>
      <c r="G13" s="343"/>
      <c r="H13" s="341"/>
      <c r="I13" s="342"/>
      <c r="J13" s="235"/>
      <c r="K13" s="343"/>
      <c r="L13" s="341"/>
      <c r="M13" s="342"/>
      <c r="N13" s="235"/>
      <c r="O13" s="343"/>
      <c r="P13" s="341"/>
      <c r="Q13" s="344"/>
      <c r="R13" s="342"/>
    </row>
    <row r="14" spans="1:20" ht="13.5" thickBot="1" x14ac:dyDescent="0.3">
      <c r="A14" s="237" t="s">
        <v>40</v>
      </c>
      <c r="B14" s="238"/>
      <c r="C14" s="242">
        <f>SUM(C10:C12)</f>
        <v>7067</v>
      </c>
      <c r="D14" s="239">
        <f>D8/C14</f>
        <v>2.1932927692089994E-2</v>
      </c>
      <c r="E14" s="240">
        <f>E8/C14</f>
        <v>1.4008773171076835E-2</v>
      </c>
      <c r="F14" s="241"/>
      <c r="G14" s="242">
        <f>SUM(G10:G12)</f>
        <v>7273</v>
      </c>
      <c r="H14" s="239">
        <f>H8/G14</f>
        <v>2.131170081121958E-2</v>
      </c>
      <c r="I14" s="240">
        <f>I8/G14</f>
        <v>1.361198955039186E-2</v>
      </c>
      <c r="J14" s="241"/>
      <c r="K14" s="242">
        <f>SUM(K10:K12)</f>
        <v>7273</v>
      </c>
      <c r="L14" s="239">
        <f>L8/K14</f>
        <v>2.131170081121958E-2</v>
      </c>
      <c r="M14" s="240">
        <f>M8/K14</f>
        <v>1.3749484394335213E-2</v>
      </c>
      <c r="N14" s="241"/>
      <c r="O14" s="242">
        <v>6057</v>
      </c>
      <c r="P14" s="239">
        <f>P8/O14</f>
        <v>1.4858841010401188E-2</v>
      </c>
      <c r="Q14" s="345"/>
      <c r="R14" s="240">
        <f>R8/O14</f>
        <v>1.5023939243850091E-2</v>
      </c>
    </row>
    <row r="15" spans="1:20" x14ac:dyDescent="0.25">
      <c r="A15" s="243"/>
      <c r="B15" s="244"/>
      <c r="I15" s="245"/>
      <c r="M15" s="245"/>
      <c r="R15" s="245"/>
    </row>
    <row r="16" spans="1:20" x14ac:dyDescent="0.25">
      <c r="A16" s="432"/>
      <c r="B16" s="434" t="s">
        <v>131</v>
      </c>
      <c r="C16" s="434"/>
      <c r="D16" s="435"/>
      <c r="E16" s="435"/>
      <c r="F16" s="442" t="s">
        <v>132</v>
      </c>
      <c r="G16" s="443"/>
      <c r="H16" s="443"/>
      <c r="I16" s="444"/>
      <c r="J16" s="442" t="s">
        <v>155</v>
      </c>
      <c r="K16" s="443"/>
      <c r="L16" s="443"/>
      <c r="M16" s="444"/>
      <c r="N16" s="442" t="s">
        <v>179</v>
      </c>
      <c r="O16" s="443"/>
      <c r="P16" s="443"/>
      <c r="Q16" s="443"/>
      <c r="R16" s="444"/>
    </row>
    <row r="17" spans="1:19" x14ac:dyDescent="0.25">
      <c r="A17" s="433"/>
      <c r="B17" s="436"/>
      <c r="C17" s="436"/>
      <c r="D17" s="436"/>
      <c r="E17" s="436"/>
      <c r="F17" s="445"/>
      <c r="G17" s="446"/>
      <c r="H17" s="446"/>
      <c r="I17" s="447"/>
      <c r="J17" s="445"/>
      <c r="K17" s="446"/>
      <c r="L17" s="446"/>
      <c r="M17" s="447"/>
      <c r="N17" s="445"/>
      <c r="O17" s="446"/>
      <c r="P17" s="446"/>
      <c r="Q17" s="446"/>
      <c r="R17" s="447"/>
    </row>
    <row r="18" spans="1:19" ht="40" x14ac:dyDescent="0.25">
      <c r="A18" s="246" t="s">
        <v>51</v>
      </c>
      <c r="B18" s="247" t="s">
        <v>52</v>
      </c>
      <c r="C18" s="248" t="s">
        <v>97</v>
      </c>
      <c r="D18" s="248" t="s">
        <v>133</v>
      </c>
      <c r="E18" s="249" t="s">
        <v>134</v>
      </c>
      <c r="F18" s="250" t="s">
        <v>52</v>
      </c>
      <c r="G18" s="248" t="s">
        <v>97</v>
      </c>
      <c r="H18" s="251" t="s">
        <v>133</v>
      </c>
      <c r="I18" s="252" t="s">
        <v>134</v>
      </c>
      <c r="J18" s="250" t="s">
        <v>52</v>
      </c>
      <c r="K18" s="248" t="s">
        <v>97</v>
      </c>
      <c r="L18" s="251" t="s">
        <v>133</v>
      </c>
      <c r="M18" s="252" t="s">
        <v>134</v>
      </c>
      <c r="N18" s="250" t="s">
        <v>52</v>
      </c>
      <c r="O18" s="248" t="s">
        <v>97</v>
      </c>
      <c r="P18" s="251" t="s">
        <v>133</v>
      </c>
      <c r="Q18" s="251" t="s">
        <v>134</v>
      </c>
      <c r="R18" s="252" t="s">
        <v>181</v>
      </c>
    </row>
    <row r="19" spans="1:19" ht="17.5" x14ac:dyDescent="0.55000000000000004">
      <c r="A19" s="253" t="s">
        <v>2</v>
      </c>
      <c r="B19" s="278">
        <v>1112</v>
      </c>
      <c r="C19" s="254">
        <v>2</v>
      </c>
      <c r="D19" s="254">
        <v>7</v>
      </c>
      <c r="E19" s="255">
        <v>1</v>
      </c>
      <c r="F19" s="257">
        <v>812</v>
      </c>
      <c r="G19" s="254">
        <v>0</v>
      </c>
      <c r="H19" s="254">
        <v>5</v>
      </c>
      <c r="I19" s="255">
        <v>1</v>
      </c>
      <c r="J19" s="257">
        <v>812</v>
      </c>
      <c r="K19" s="254">
        <v>1</v>
      </c>
      <c r="L19" s="254">
        <v>5</v>
      </c>
      <c r="M19" s="255">
        <v>1</v>
      </c>
      <c r="N19" s="257">
        <v>889</v>
      </c>
      <c r="O19" s="254">
        <v>5</v>
      </c>
      <c r="P19" s="254">
        <v>1</v>
      </c>
      <c r="Q19" s="254">
        <v>3</v>
      </c>
      <c r="R19" s="255">
        <v>10</v>
      </c>
      <c r="S19" s="188" t="s">
        <v>2</v>
      </c>
    </row>
    <row r="20" spans="1:19" ht="17.5" x14ac:dyDescent="0.55000000000000004">
      <c r="A20" s="253" t="s">
        <v>3</v>
      </c>
      <c r="B20" s="278">
        <v>107</v>
      </c>
      <c r="C20" s="254">
        <v>0</v>
      </c>
      <c r="D20" s="254">
        <v>1</v>
      </c>
      <c r="E20" s="255">
        <v>0</v>
      </c>
      <c r="F20" s="257">
        <v>69</v>
      </c>
      <c r="G20" s="254">
        <v>2</v>
      </c>
      <c r="H20" s="254">
        <v>0</v>
      </c>
      <c r="I20" s="255">
        <v>0</v>
      </c>
      <c r="J20" s="257">
        <v>69</v>
      </c>
      <c r="K20" s="254">
        <v>2</v>
      </c>
      <c r="L20" s="254">
        <v>0</v>
      </c>
      <c r="M20" s="255">
        <v>0</v>
      </c>
      <c r="N20" s="257">
        <v>54</v>
      </c>
      <c r="O20" s="254">
        <v>1</v>
      </c>
      <c r="P20" s="254">
        <v>0</v>
      </c>
      <c r="Q20" s="254">
        <v>0</v>
      </c>
      <c r="R20" s="255">
        <v>0</v>
      </c>
      <c r="S20" s="188" t="s">
        <v>3</v>
      </c>
    </row>
    <row r="21" spans="1:19" ht="17.5" x14ac:dyDescent="0.55000000000000004">
      <c r="A21" s="191" t="s">
        <v>4</v>
      </c>
      <c r="B21" s="278">
        <v>165</v>
      </c>
      <c r="C21" s="254">
        <v>5</v>
      </c>
      <c r="D21" s="254">
        <v>1</v>
      </c>
      <c r="E21" s="255">
        <v>0</v>
      </c>
      <c r="F21" s="257">
        <v>161</v>
      </c>
      <c r="G21" s="254">
        <v>7</v>
      </c>
      <c r="H21" s="254">
        <v>0</v>
      </c>
      <c r="I21" s="255">
        <v>0</v>
      </c>
      <c r="J21" s="257">
        <v>161</v>
      </c>
      <c r="K21" s="254">
        <v>7</v>
      </c>
      <c r="L21" s="254">
        <v>0</v>
      </c>
      <c r="M21" s="255">
        <v>0</v>
      </c>
      <c r="N21" s="257">
        <v>77</v>
      </c>
      <c r="O21" s="254">
        <v>0</v>
      </c>
      <c r="P21" s="254">
        <v>0</v>
      </c>
      <c r="Q21" s="254">
        <v>0</v>
      </c>
      <c r="R21" s="255">
        <v>0</v>
      </c>
      <c r="S21" s="188" t="s">
        <v>4</v>
      </c>
    </row>
    <row r="22" spans="1:19" ht="17.5" x14ac:dyDescent="0.55000000000000004">
      <c r="A22" s="253" t="s">
        <v>5</v>
      </c>
      <c r="B22" s="278">
        <v>1656</v>
      </c>
      <c r="C22" s="254">
        <v>4</v>
      </c>
      <c r="D22" s="254">
        <v>25</v>
      </c>
      <c r="E22" s="255">
        <v>4</v>
      </c>
      <c r="F22" s="257">
        <v>2149</v>
      </c>
      <c r="G22" s="254">
        <v>13</v>
      </c>
      <c r="H22" s="254">
        <v>21</v>
      </c>
      <c r="I22" s="255">
        <v>5</v>
      </c>
      <c r="J22" s="257">
        <v>2149</v>
      </c>
      <c r="K22" s="254">
        <v>13</v>
      </c>
      <c r="L22" s="254">
        <v>21</v>
      </c>
      <c r="M22" s="255">
        <v>5</v>
      </c>
      <c r="N22" s="257">
        <v>1758</v>
      </c>
      <c r="O22" s="254">
        <v>9</v>
      </c>
      <c r="P22" s="254">
        <v>7</v>
      </c>
      <c r="Q22" s="254">
        <v>3</v>
      </c>
      <c r="R22" s="255">
        <v>14</v>
      </c>
      <c r="S22" s="188" t="s">
        <v>5</v>
      </c>
    </row>
    <row r="23" spans="1:19" ht="17.5" x14ac:dyDescent="0.55000000000000004">
      <c r="A23" s="253" t="s">
        <v>6</v>
      </c>
      <c r="B23" s="278">
        <v>122</v>
      </c>
      <c r="C23" s="254">
        <v>8</v>
      </c>
      <c r="D23" s="254">
        <v>0</v>
      </c>
      <c r="E23" s="255">
        <v>0</v>
      </c>
      <c r="F23" s="257">
        <v>52</v>
      </c>
      <c r="G23" s="254">
        <v>2</v>
      </c>
      <c r="H23" s="254">
        <v>0</v>
      </c>
      <c r="I23" s="255">
        <v>0</v>
      </c>
      <c r="J23" s="257">
        <v>52</v>
      </c>
      <c r="K23" s="254">
        <v>2</v>
      </c>
      <c r="L23" s="254">
        <v>0</v>
      </c>
      <c r="M23" s="255">
        <v>0</v>
      </c>
      <c r="N23" s="257">
        <v>96</v>
      </c>
      <c r="O23" s="254">
        <v>2</v>
      </c>
      <c r="P23" s="254">
        <v>0</v>
      </c>
      <c r="Q23" s="254">
        <v>0</v>
      </c>
      <c r="R23" s="255">
        <v>0</v>
      </c>
      <c r="S23" s="188" t="s">
        <v>6</v>
      </c>
    </row>
    <row r="24" spans="1:19" ht="17.5" x14ac:dyDescent="0.55000000000000004">
      <c r="A24" s="253" t="s">
        <v>7</v>
      </c>
      <c r="B24" s="278">
        <v>804</v>
      </c>
      <c r="C24" s="254">
        <v>0</v>
      </c>
      <c r="D24" s="254">
        <v>6</v>
      </c>
      <c r="E24" s="255">
        <v>1</v>
      </c>
      <c r="F24" s="257">
        <v>850</v>
      </c>
      <c r="G24" s="254">
        <v>0</v>
      </c>
      <c r="H24" s="254">
        <v>8</v>
      </c>
      <c r="I24" s="255">
        <v>0</v>
      </c>
      <c r="J24" s="257">
        <v>850</v>
      </c>
      <c r="K24" s="254">
        <v>0</v>
      </c>
      <c r="L24" s="254">
        <v>8</v>
      </c>
      <c r="M24" s="255">
        <v>0</v>
      </c>
      <c r="N24" s="257">
        <v>730</v>
      </c>
      <c r="O24" s="254">
        <v>0</v>
      </c>
      <c r="P24" s="254">
        <v>9</v>
      </c>
      <c r="Q24" s="254">
        <v>2</v>
      </c>
      <c r="R24" s="255">
        <v>0</v>
      </c>
      <c r="S24" s="188" t="s">
        <v>7</v>
      </c>
    </row>
    <row r="25" spans="1:19" ht="17.5" x14ac:dyDescent="0.55000000000000004">
      <c r="A25" s="191" t="s">
        <v>8</v>
      </c>
      <c r="B25" s="278">
        <v>37</v>
      </c>
      <c r="C25" s="254">
        <v>3</v>
      </c>
      <c r="D25" s="254">
        <v>0</v>
      </c>
      <c r="E25" s="255">
        <v>0</v>
      </c>
      <c r="F25" s="257">
        <v>85</v>
      </c>
      <c r="G25" s="254">
        <v>2</v>
      </c>
      <c r="H25" s="254">
        <v>0</v>
      </c>
      <c r="I25" s="255">
        <v>0</v>
      </c>
      <c r="J25" s="257">
        <v>85</v>
      </c>
      <c r="K25" s="254">
        <v>2</v>
      </c>
      <c r="L25" s="254">
        <v>0</v>
      </c>
      <c r="M25" s="255">
        <v>0</v>
      </c>
      <c r="N25" s="257">
        <v>18</v>
      </c>
      <c r="O25" s="254">
        <v>1</v>
      </c>
      <c r="P25" s="254">
        <v>0</v>
      </c>
      <c r="Q25" s="254">
        <v>0</v>
      </c>
      <c r="R25" s="255">
        <v>0</v>
      </c>
      <c r="S25" s="188" t="s">
        <v>8</v>
      </c>
    </row>
    <row r="26" spans="1:19" ht="17.5" x14ac:dyDescent="0.55000000000000004">
      <c r="A26" s="191" t="s">
        <v>9</v>
      </c>
      <c r="B26" s="278">
        <v>742</v>
      </c>
      <c r="C26" s="254">
        <v>1</v>
      </c>
      <c r="D26" s="254">
        <v>3</v>
      </c>
      <c r="E26" s="255">
        <v>2</v>
      </c>
      <c r="F26" s="257">
        <v>730</v>
      </c>
      <c r="G26" s="254">
        <v>3</v>
      </c>
      <c r="H26" s="254">
        <v>3</v>
      </c>
      <c r="I26" s="255">
        <v>2</v>
      </c>
      <c r="J26" s="257">
        <v>730</v>
      </c>
      <c r="K26" s="254">
        <v>3</v>
      </c>
      <c r="L26" s="254">
        <v>3</v>
      </c>
      <c r="M26" s="255">
        <v>2</v>
      </c>
      <c r="N26" s="257">
        <v>884</v>
      </c>
      <c r="O26" s="254">
        <v>3</v>
      </c>
      <c r="P26" s="254">
        <v>3</v>
      </c>
      <c r="Q26" s="254">
        <v>3</v>
      </c>
      <c r="R26" s="255">
        <v>0</v>
      </c>
      <c r="S26" s="188" t="s">
        <v>9</v>
      </c>
    </row>
    <row r="27" spans="1:19" ht="17.5" x14ac:dyDescent="0.55000000000000004">
      <c r="A27" s="191" t="s">
        <v>10</v>
      </c>
      <c r="B27" s="278">
        <v>728</v>
      </c>
      <c r="C27" s="254">
        <v>5</v>
      </c>
      <c r="D27" s="254">
        <v>0</v>
      </c>
      <c r="E27" s="255">
        <v>3</v>
      </c>
      <c r="F27" s="257">
        <v>858</v>
      </c>
      <c r="G27" s="254">
        <v>8</v>
      </c>
      <c r="H27" s="254">
        <v>1</v>
      </c>
      <c r="I27" s="255">
        <v>1</v>
      </c>
      <c r="J27" s="257">
        <v>858</v>
      </c>
      <c r="K27" s="254">
        <v>8</v>
      </c>
      <c r="L27" s="254">
        <v>1</v>
      </c>
      <c r="M27" s="255">
        <v>1</v>
      </c>
      <c r="N27" s="257">
        <v>536</v>
      </c>
      <c r="O27" s="254">
        <v>0</v>
      </c>
      <c r="P27" s="254">
        <v>0</v>
      </c>
      <c r="Q27" s="254">
        <v>0</v>
      </c>
      <c r="R27" s="255">
        <v>0</v>
      </c>
      <c r="S27" s="188" t="s">
        <v>10</v>
      </c>
    </row>
    <row r="28" spans="1:19" ht="17.5" x14ac:dyDescent="0.55000000000000004">
      <c r="A28" s="253" t="s">
        <v>11</v>
      </c>
      <c r="B28" s="278">
        <v>539</v>
      </c>
      <c r="C28" s="254">
        <v>1</v>
      </c>
      <c r="D28" s="254">
        <v>3</v>
      </c>
      <c r="E28" s="255">
        <v>0</v>
      </c>
      <c r="F28" s="257">
        <v>556</v>
      </c>
      <c r="G28" s="254">
        <v>3</v>
      </c>
      <c r="H28" s="254">
        <v>2</v>
      </c>
      <c r="I28" s="255">
        <v>0</v>
      </c>
      <c r="J28" s="257">
        <v>556</v>
      </c>
      <c r="K28" s="254">
        <v>3</v>
      </c>
      <c r="L28" s="254">
        <v>2</v>
      </c>
      <c r="M28" s="255">
        <v>0</v>
      </c>
      <c r="N28" s="257">
        <v>501</v>
      </c>
      <c r="O28" s="254">
        <v>1</v>
      </c>
      <c r="P28" s="254">
        <v>2</v>
      </c>
      <c r="Q28" s="254">
        <v>1</v>
      </c>
      <c r="R28" s="255">
        <v>0</v>
      </c>
      <c r="S28" s="188" t="s">
        <v>11</v>
      </c>
    </row>
    <row r="29" spans="1:19" ht="17.5" x14ac:dyDescent="0.55000000000000004">
      <c r="A29" s="253" t="s">
        <v>12</v>
      </c>
      <c r="B29" s="278">
        <v>186</v>
      </c>
      <c r="C29" s="254">
        <v>0</v>
      </c>
      <c r="D29" s="254">
        <v>1</v>
      </c>
      <c r="E29" s="255">
        <v>1</v>
      </c>
      <c r="F29" s="257">
        <v>186</v>
      </c>
      <c r="G29" s="254">
        <v>2</v>
      </c>
      <c r="H29" s="254">
        <v>0</v>
      </c>
      <c r="I29" s="255">
        <v>0</v>
      </c>
      <c r="J29" s="257">
        <v>186</v>
      </c>
      <c r="K29" s="254">
        <v>2</v>
      </c>
      <c r="L29" s="254">
        <v>0</v>
      </c>
      <c r="M29" s="255">
        <v>0</v>
      </c>
      <c r="N29" s="257">
        <v>79</v>
      </c>
      <c r="O29" s="254">
        <v>3</v>
      </c>
      <c r="P29" s="254">
        <v>0</v>
      </c>
      <c r="Q29" s="254">
        <v>0</v>
      </c>
      <c r="R29" s="255">
        <v>0</v>
      </c>
      <c r="S29" s="188" t="s">
        <v>12</v>
      </c>
    </row>
    <row r="30" spans="1:19" ht="17.5" x14ac:dyDescent="0.55000000000000004">
      <c r="A30" s="253" t="s">
        <v>13</v>
      </c>
      <c r="B30" s="278">
        <v>834</v>
      </c>
      <c r="C30" s="254">
        <v>5</v>
      </c>
      <c r="D30" s="254">
        <v>3</v>
      </c>
      <c r="E30" s="255">
        <v>3</v>
      </c>
      <c r="F30" s="257">
        <v>765</v>
      </c>
      <c r="G30" s="254">
        <v>2</v>
      </c>
      <c r="H30" s="254">
        <v>2</v>
      </c>
      <c r="I30" s="255">
        <v>4</v>
      </c>
      <c r="J30" s="257">
        <v>765</v>
      </c>
      <c r="K30" s="254">
        <v>2</v>
      </c>
      <c r="L30" s="254">
        <v>2</v>
      </c>
      <c r="M30" s="255">
        <v>4</v>
      </c>
      <c r="N30" s="257">
        <v>453</v>
      </c>
      <c r="O30" s="254">
        <v>6</v>
      </c>
      <c r="P30" s="254">
        <v>2</v>
      </c>
      <c r="Q30" s="254">
        <v>0</v>
      </c>
      <c r="R30" s="255">
        <v>0</v>
      </c>
      <c r="S30" s="188" t="s">
        <v>13</v>
      </c>
    </row>
    <row r="31" spans="1:19" ht="17.5" x14ac:dyDescent="0.55000000000000004">
      <c r="A31" s="256" t="s">
        <v>14</v>
      </c>
      <c r="B31" s="257">
        <f>SUM(B19:B30)</f>
        <v>7032</v>
      </c>
      <c r="C31" s="257">
        <f>SUM(C19:C30)</f>
        <v>34</v>
      </c>
      <c r="D31" s="257">
        <f t="shared" ref="D31:R31" si="0">SUM(D19:D30)</f>
        <v>50</v>
      </c>
      <c r="E31" s="257">
        <f t="shared" si="0"/>
        <v>15</v>
      </c>
      <c r="F31" s="279">
        <f t="shared" si="0"/>
        <v>7273</v>
      </c>
      <c r="G31" s="257">
        <f t="shared" si="0"/>
        <v>44</v>
      </c>
      <c r="H31" s="257">
        <f t="shared" si="0"/>
        <v>42</v>
      </c>
      <c r="I31" s="280">
        <f t="shared" si="0"/>
        <v>13</v>
      </c>
      <c r="J31" s="279">
        <f t="shared" si="0"/>
        <v>7273</v>
      </c>
      <c r="K31" s="257">
        <f t="shared" si="0"/>
        <v>45</v>
      </c>
      <c r="L31" s="257">
        <f t="shared" si="0"/>
        <v>42</v>
      </c>
      <c r="M31" s="280">
        <f t="shared" si="0"/>
        <v>13</v>
      </c>
      <c r="N31" s="279">
        <f t="shared" si="0"/>
        <v>6075</v>
      </c>
      <c r="O31" s="257">
        <f t="shared" si="0"/>
        <v>31</v>
      </c>
      <c r="P31" s="257">
        <f>SUM(P19:P30)</f>
        <v>24</v>
      </c>
      <c r="Q31" s="257">
        <f>SUM(Q19:Q30)</f>
        <v>12</v>
      </c>
      <c r="R31" s="280">
        <f t="shared" si="0"/>
        <v>24</v>
      </c>
      <c r="S31" s="188" t="s">
        <v>14</v>
      </c>
    </row>
    <row r="32" spans="1:19" ht="13" x14ac:dyDescent="0.3">
      <c r="A32" s="254"/>
      <c r="B32" s="258"/>
      <c r="C32" s="258"/>
      <c r="D32" s="259"/>
      <c r="E32" s="260">
        <f>SUM(C31:E31)</f>
        <v>99</v>
      </c>
      <c r="F32" s="261"/>
      <c r="G32" s="258"/>
      <c r="H32" s="259"/>
      <c r="I32" s="262">
        <f>SUM(G31:I31)</f>
        <v>99</v>
      </c>
      <c r="J32" s="261"/>
      <c r="K32" s="258"/>
      <c r="L32" s="259"/>
      <c r="M32" s="262">
        <f>SUM(K31:M31)</f>
        <v>100</v>
      </c>
      <c r="N32" s="261"/>
      <c r="O32" s="258"/>
      <c r="P32" s="259"/>
      <c r="Q32" s="259"/>
      <c r="R32" s="262">
        <f>SUM(O31:S31)</f>
        <v>91</v>
      </c>
    </row>
    <row r="33" spans="1:19" x14ac:dyDescent="0.25">
      <c r="A33" s="263"/>
      <c r="B33" s="264"/>
      <c r="I33" s="255"/>
      <c r="M33" s="255"/>
      <c r="R33" s="255"/>
    </row>
    <row r="34" spans="1:19" ht="12.75" customHeight="1" x14ac:dyDescent="0.25">
      <c r="A34" s="437"/>
      <c r="B34" s="434" t="s">
        <v>135</v>
      </c>
      <c r="C34" s="434"/>
      <c r="D34" s="435"/>
      <c r="E34" s="439"/>
      <c r="F34" s="442" t="s">
        <v>136</v>
      </c>
      <c r="G34" s="443"/>
      <c r="H34" s="443"/>
      <c r="I34" s="444"/>
      <c r="J34" s="442" t="s">
        <v>168</v>
      </c>
      <c r="K34" s="443"/>
      <c r="L34" s="443"/>
      <c r="M34" s="444"/>
      <c r="N34" s="442" t="s">
        <v>182</v>
      </c>
      <c r="O34" s="443"/>
      <c r="P34" s="443"/>
      <c r="Q34" s="443"/>
      <c r="R34" s="444"/>
    </row>
    <row r="35" spans="1:19" x14ac:dyDescent="0.25">
      <c r="A35" s="438"/>
      <c r="B35" s="440"/>
      <c r="C35" s="440"/>
      <c r="D35" s="440"/>
      <c r="E35" s="441"/>
      <c r="F35" s="445"/>
      <c r="G35" s="446"/>
      <c r="H35" s="446"/>
      <c r="I35" s="447"/>
      <c r="J35" s="445"/>
      <c r="K35" s="446"/>
      <c r="L35" s="446"/>
      <c r="M35" s="447"/>
      <c r="N35" s="445"/>
      <c r="O35" s="446"/>
      <c r="P35" s="446"/>
      <c r="Q35" s="446"/>
      <c r="R35" s="447"/>
    </row>
    <row r="36" spans="1:19" ht="30" x14ac:dyDescent="0.25">
      <c r="A36" s="265" t="s">
        <v>51</v>
      </c>
      <c r="B36" s="266" t="s">
        <v>112</v>
      </c>
      <c r="C36" s="267" t="s">
        <v>114</v>
      </c>
      <c r="D36" s="267" t="s">
        <v>115</v>
      </c>
      <c r="E36" s="267" t="s">
        <v>41</v>
      </c>
      <c r="F36" s="268" t="s">
        <v>112</v>
      </c>
      <c r="G36" s="267" t="s">
        <v>114</v>
      </c>
      <c r="H36" s="267" t="s">
        <v>115</v>
      </c>
      <c r="I36" s="269" t="s">
        <v>41</v>
      </c>
      <c r="J36" s="268" t="s">
        <v>112</v>
      </c>
      <c r="K36" s="267" t="s">
        <v>114</v>
      </c>
      <c r="L36" s="267" t="s">
        <v>115</v>
      </c>
      <c r="M36" s="269" t="s">
        <v>41</v>
      </c>
      <c r="N36" s="268" t="s">
        <v>112</v>
      </c>
      <c r="O36" s="267" t="s">
        <v>114</v>
      </c>
      <c r="P36" s="267" t="s">
        <v>115</v>
      </c>
      <c r="Q36" s="267" t="s">
        <v>170</v>
      </c>
      <c r="R36" s="269" t="s">
        <v>41</v>
      </c>
    </row>
    <row r="37" spans="1:19" ht="17.5" x14ac:dyDescent="0.55000000000000004">
      <c r="A37" s="253" t="s">
        <v>2</v>
      </c>
      <c r="B37" s="270">
        <v>351</v>
      </c>
      <c r="C37" s="270">
        <v>588</v>
      </c>
      <c r="D37" s="271">
        <v>173</v>
      </c>
      <c r="E37" s="270">
        <f>SUM(B37:D37)</f>
        <v>1112</v>
      </c>
      <c r="F37" s="272">
        <v>273</v>
      </c>
      <c r="G37" s="270">
        <v>312</v>
      </c>
      <c r="H37" s="271">
        <v>227</v>
      </c>
      <c r="I37" s="273">
        <f>SUM(F37:H37)</f>
        <v>812</v>
      </c>
      <c r="J37" s="272">
        <v>273</v>
      </c>
      <c r="K37" s="270">
        <v>312</v>
      </c>
      <c r="L37" s="271">
        <v>227</v>
      </c>
      <c r="M37" s="273">
        <f>SUM(J37:L37)</f>
        <v>812</v>
      </c>
      <c r="N37" s="272">
        <v>175</v>
      </c>
      <c r="O37" s="270">
        <v>402</v>
      </c>
      <c r="P37" s="271">
        <v>303</v>
      </c>
      <c r="Q37" s="296">
        <v>0</v>
      </c>
      <c r="R37" s="273">
        <f t="shared" ref="R37:R48" si="1">SUM(N37:Q37)</f>
        <v>880</v>
      </c>
      <c r="S37" s="188" t="s">
        <v>2</v>
      </c>
    </row>
    <row r="38" spans="1:19" ht="17.5" x14ac:dyDescent="0.55000000000000004">
      <c r="A38" s="253" t="s">
        <v>3</v>
      </c>
      <c r="B38" s="270">
        <v>94</v>
      </c>
      <c r="C38" s="270">
        <v>13</v>
      </c>
      <c r="D38" s="271">
        <v>0</v>
      </c>
      <c r="E38" s="270">
        <f t="shared" ref="E38:E48" si="2">SUM(B38:D38)</f>
        <v>107</v>
      </c>
      <c r="F38" s="272">
        <v>64</v>
      </c>
      <c r="G38" s="270">
        <v>5</v>
      </c>
      <c r="H38" s="271">
        <v>0</v>
      </c>
      <c r="I38" s="273">
        <f t="shared" ref="I38:I48" si="3">SUM(F38:H38)</f>
        <v>69</v>
      </c>
      <c r="J38" s="272">
        <v>64</v>
      </c>
      <c r="K38" s="270">
        <v>5</v>
      </c>
      <c r="L38" s="271">
        <v>0</v>
      </c>
      <c r="M38" s="273">
        <f t="shared" ref="M38:M48" si="4">SUM(J38:L38)</f>
        <v>69</v>
      </c>
      <c r="N38" s="272">
        <v>49</v>
      </c>
      <c r="O38" s="270">
        <v>3</v>
      </c>
      <c r="P38" s="271">
        <v>1</v>
      </c>
      <c r="Q38" s="296">
        <v>0</v>
      </c>
      <c r="R38" s="273">
        <f t="shared" si="1"/>
        <v>53</v>
      </c>
      <c r="S38" s="188" t="s">
        <v>3</v>
      </c>
    </row>
    <row r="39" spans="1:19" ht="17.5" x14ac:dyDescent="0.55000000000000004">
      <c r="A39" s="191" t="s">
        <v>4</v>
      </c>
      <c r="B39" s="270">
        <v>157</v>
      </c>
      <c r="C39" s="270">
        <v>4</v>
      </c>
      <c r="D39" s="271">
        <v>4</v>
      </c>
      <c r="E39" s="270">
        <f t="shared" si="2"/>
        <v>165</v>
      </c>
      <c r="F39" s="272">
        <v>129</v>
      </c>
      <c r="G39" s="270">
        <v>16</v>
      </c>
      <c r="H39" s="271">
        <v>16</v>
      </c>
      <c r="I39" s="273">
        <f t="shared" si="3"/>
        <v>161</v>
      </c>
      <c r="J39" s="272">
        <v>129</v>
      </c>
      <c r="K39" s="270">
        <v>16</v>
      </c>
      <c r="L39" s="271">
        <v>16</v>
      </c>
      <c r="M39" s="273">
        <f t="shared" si="4"/>
        <v>161</v>
      </c>
      <c r="N39" s="272">
        <v>67</v>
      </c>
      <c r="O39" s="270">
        <v>6</v>
      </c>
      <c r="P39" s="271">
        <v>4</v>
      </c>
      <c r="Q39" s="296">
        <v>0</v>
      </c>
      <c r="R39" s="273">
        <f t="shared" si="1"/>
        <v>77</v>
      </c>
      <c r="S39" s="188" t="s">
        <v>4</v>
      </c>
    </row>
    <row r="40" spans="1:19" ht="17.5" x14ac:dyDescent="0.55000000000000004">
      <c r="A40" s="253" t="s">
        <v>5</v>
      </c>
      <c r="B40" s="270">
        <v>488</v>
      </c>
      <c r="C40" s="270">
        <v>1003</v>
      </c>
      <c r="D40" s="271">
        <v>165</v>
      </c>
      <c r="E40" s="270">
        <f t="shared" si="2"/>
        <v>1656</v>
      </c>
      <c r="F40" s="272">
        <v>612</v>
      </c>
      <c r="G40" s="270">
        <v>1128</v>
      </c>
      <c r="H40" s="271">
        <v>409</v>
      </c>
      <c r="I40" s="273">
        <f t="shared" si="3"/>
        <v>2149</v>
      </c>
      <c r="J40" s="272">
        <v>612</v>
      </c>
      <c r="K40" s="270">
        <v>1128</v>
      </c>
      <c r="L40" s="271">
        <v>409</v>
      </c>
      <c r="M40" s="273">
        <f t="shared" si="4"/>
        <v>2149</v>
      </c>
      <c r="N40" s="272">
        <v>749</v>
      </c>
      <c r="O40" s="270">
        <v>912</v>
      </c>
      <c r="P40" s="271">
        <v>97</v>
      </c>
      <c r="Q40" s="296">
        <v>0</v>
      </c>
      <c r="R40" s="273">
        <f t="shared" si="1"/>
        <v>1758</v>
      </c>
      <c r="S40" s="188" t="s">
        <v>5</v>
      </c>
    </row>
    <row r="41" spans="1:19" ht="17.5" x14ac:dyDescent="0.55000000000000004">
      <c r="A41" s="253" t="s">
        <v>6</v>
      </c>
      <c r="B41" s="270">
        <v>122</v>
      </c>
      <c r="C41" s="270">
        <v>40</v>
      </c>
      <c r="D41" s="271">
        <v>30</v>
      </c>
      <c r="E41" s="270">
        <f t="shared" si="2"/>
        <v>192</v>
      </c>
      <c r="F41" s="272">
        <v>28</v>
      </c>
      <c r="G41" s="270">
        <v>9</v>
      </c>
      <c r="H41" s="271">
        <v>15</v>
      </c>
      <c r="I41" s="273">
        <f t="shared" si="3"/>
        <v>52</v>
      </c>
      <c r="J41" s="272">
        <v>28</v>
      </c>
      <c r="K41" s="270">
        <v>9</v>
      </c>
      <c r="L41" s="271">
        <v>15</v>
      </c>
      <c r="M41" s="273">
        <f t="shared" si="4"/>
        <v>52</v>
      </c>
      <c r="N41" s="272">
        <v>49</v>
      </c>
      <c r="O41" s="270">
        <v>20</v>
      </c>
      <c r="P41" s="271">
        <v>22</v>
      </c>
      <c r="Q41" s="296">
        <v>0</v>
      </c>
      <c r="R41" s="273">
        <f t="shared" si="1"/>
        <v>91</v>
      </c>
      <c r="S41" s="188" t="s">
        <v>6</v>
      </c>
    </row>
    <row r="42" spans="1:19" ht="17.5" x14ac:dyDescent="0.55000000000000004">
      <c r="A42" s="253" t="s">
        <v>7</v>
      </c>
      <c r="B42" s="270">
        <v>0</v>
      </c>
      <c r="C42" s="270">
        <v>525</v>
      </c>
      <c r="D42" s="271">
        <v>179</v>
      </c>
      <c r="E42" s="270">
        <f t="shared" si="2"/>
        <v>704</v>
      </c>
      <c r="F42" s="272">
        <v>0</v>
      </c>
      <c r="G42" s="270">
        <v>580</v>
      </c>
      <c r="H42" s="271">
        <v>270</v>
      </c>
      <c r="I42" s="273">
        <f t="shared" si="3"/>
        <v>850</v>
      </c>
      <c r="J42" s="272">
        <v>0</v>
      </c>
      <c r="K42" s="270">
        <v>580</v>
      </c>
      <c r="L42" s="271">
        <v>270</v>
      </c>
      <c r="M42" s="273">
        <f t="shared" si="4"/>
        <v>850</v>
      </c>
      <c r="N42" s="272">
        <v>8</v>
      </c>
      <c r="O42" s="270">
        <v>377</v>
      </c>
      <c r="P42" s="271">
        <v>344</v>
      </c>
      <c r="Q42" s="296">
        <v>0</v>
      </c>
      <c r="R42" s="273">
        <f t="shared" si="1"/>
        <v>729</v>
      </c>
      <c r="S42" s="188" t="s">
        <v>7</v>
      </c>
    </row>
    <row r="43" spans="1:19" ht="17.5" x14ac:dyDescent="0.55000000000000004">
      <c r="A43" s="191" t="s">
        <v>8</v>
      </c>
      <c r="B43" s="270">
        <v>23</v>
      </c>
      <c r="C43" s="270">
        <v>14</v>
      </c>
      <c r="D43" s="271">
        <v>0</v>
      </c>
      <c r="E43" s="270">
        <f t="shared" si="2"/>
        <v>37</v>
      </c>
      <c r="F43" s="272">
        <v>61</v>
      </c>
      <c r="G43" s="270">
        <v>10</v>
      </c>
      <c r="H43" s="271">
        <v>14</v>
      </c>
      <c r="I43" s="273">
        <f t="shared" si="3"/>
        <v>85</v>
      </c>
      <c r="J43" s="272">
        <v>61</v>
      </c>
      <c r="K43" s="270">
        <v>10</v>
      </c>
      <c r="L43" s="271">
        <v>14</v>
      </c>
      <c r="M43" s="273">
        <f t="shared" si="4"/>
        <v>85</v>
      </c>
      <c r="N43" s="272">
        <v>12</v>
      </c>
      <c r="O43" s="270">
        <v>5</v>
      </c>
      <c r="P43" s="271">
        <v>0</v>
      </c>
      <c r="Q43" s="296">
        <v>0</v>
      </c>
      <c r="R43" s="273">
        <f t="shared" si="1"/>
        <v>17</v>
      </c>
      <c r="S43" s="188" t="s">
        <v>8</v>
      </c>
    </row>
    <row r="44" spans="1:19" ht="17.5" x14ac:dyDescent="0.55000000000000004">
      <c r="A44" s="191" t="s">
        <v>9</v>
      </c>
      <c r="B44" s="270">
        <v>189</v>
      </c>
      <c r="C44" s="270">
        <v>343</v>
      </c>
      <c r="D44" s="271">
        <v>210</v>
      </c>
      <c r="E44" s="270">
        <f t="shared" si="2"/>
        <v>742</v>
      </c>
      <c r="F44" s="272">
        <v>215</v>
      </c>
      <c r="G44" s="270">
        <v>228</v>
      </c>
      <c r="H44" s="271">
        <v>287</v>
      </c>
      <c r="I44" s="273">
        <f t="shared" si="3"/>
        <v>730</v>
      </c>
      <c r="J44" s="272">
        <v>215</v>
      </c>
      <c r="K44" s="270">
        <v>228</v>
      </c>
      <c r="L44" s="271">
        <v>287</v>
      </c>
      <c r="M44" s="273">
        <f t="shared" si="4"/>
        <v>730</v>
      </c>
      <c r="N44" s="272">
        <v>323</v>
      </c>
      <c r="O44" s="270">
        <v>250</v>
      </c>
      <c r="P44" s="271">
        <v>311</v>
      </c>
      <c r="Q44" s="296">
        <v>0</v>
      </c>
      <c r="R44" s="273">
        <f t="shared" si="1"/>
        <v>884</v>
      </c>
      <c r="S44" s="188" t="s">
        <v>9</v>
      </c>
    </row>
    <row r="45" spans="1:19" ht="17.5" x14ac:dyDescent="0.55000000000000004">
      <c r="A45" s="191" t="s">
        <v>10</v>
      </c>
      <c r="B45" s="270">
        <v>555</v>
      </c>
      <c r="C45" s="270">
        <v>155</v>
      </c>
      <c r="D45" s="271">
        <v>18</v>
      </c>
      <c r="E45" s="270">
        <f t="shared" si="2"/>
        <v>728</v>
      </c>
      <c r="F45" s="272">
        <v>693</v>
      </c>
      <c r="G45" s="270">
        <v>154</v>
      </c>
      <c r="H45" s="271">
        <v>11</v>
      </c>
      <c r="I45" s="273">
        <f t="shared" si="3"/>
        <v>858</v>
      </c>
      <c r="J45" s="272">
        <v>693</v>
      </c>
      <c r="K45" s="270">
        <v>154</v>
      </c>
      <c r="L45" s="271">
        <v>11</v>
      </c>
      <c r="M45" s="273">
        <f t="shared" si="4"/>
        <v>858</v>
      </c>
      <c r="N45" s="272">
        <v>444</v>
      </c>
      <c r="O45" s="270">
        <v>83</v>
      </c>
      <c r="P45" s="271">
        <v>8</v>
      </c>
      <c r="Q45" s="296">
        <v>0</v>
      </c>
      <c r="R45" s="273">
        <f t="shared" si="1"/>
        <v>535</v>
      </c>
      <c r="S45" s="188" t="s">
        <v>10</v>
      </c>
    </row>
    <row r="46" spans="1:19" ht="17.5" x14ac:dyDescent="0.55000000000000004">
      <c r="A46" s="253" t="s">
        <v>11</v>
      </c>
      <c r="B46" s="270">
        <v>390</v>
      </c>
      <c r="C46" s="270">
        <v>133</v>
      </c>
      <c r="D46" s="271">
        <v>16</v>
      </c>
      <c r="E46" s="270">
        <f t="shared" si="2"/>
        <v>539</v>
      </c>
      <c r="F46" s="272">
        <v>401</v>
      </c>
      <c r="G46" s="270">
        <v>135</v>
      </c>
      <c r="H46" s="271">
        <v>20</v>
      </c>
      <c r="I46" s="273">
        <f t="shared" si="3"/>
        <v>556</v>
      </c>
      <c r="J46" s="272">
        <v>401</v>
      </c>
      <c r="K46" s="270">
        <v>135</v>
      </c>
      <c r="L46" s="271">
        <v>20</v>
      </c>
      <c r="M46" s="273">
        <f t="shared" si="4"/>
        <v>556</v>
      </c>
      <c r="N46" s="272">
        <v>353</v>
      </c>
      <c r="O46" s="270">
        <v>128</v>
      </c>
      <c r="P46" s="271">
        <v>20</v>
      </c>
      <c r="Q46" s="296">
        <v>0</v>
      </c>
      <c r="R46" s="273">
        <f t="shared" si="1"/>
        <v>501</v>
      </c>
      <c r="S46" s="188" t="s">
        <v>11</v>
      </c>
    </row>
    <row r="47" spans="1:19" ht="17.5" x14ac:dyDescent="0.55000000000000004">
      <c r="A47" s="253" t="s">
        <v>12</v>
      </c>
      <c r="B47" s="270">
        <v>90</v>
      </c>
      <c r="C47" s="270">
        <v>104</v>
      </c>
      <c r="D47" s="271">
        <v>57</v>
      </c>
      <c r="E47" s="270">
        <f t="shared" si="2"/>
        <v>251</v>
      </c>
      <c r="F47" s="272">
        <v>25</v>
      </c>
      <c r="G47" s="270">
        <v>104</v>
      </c>
      <c r="H47" s="271">
        <v>57</v>
      </c>
      <c r="I47" s="273">
        <f t="shared" si="3"/>
        <v>186</v>
      </c>
      <c r="J47" s="272">
        <v>25</v>
      </c>
      <c r="K47" s="270">
        <v>104</v>
      </c>
      <c r="L47" s="271">
        <v>57</v>
      </c>
      <c r="M47" s="273">
        <f t="shared" si="4"/>
        <v>186</v>
      </c>
      <c r="N47" s="272">
        <v>27</v>
      </c>
      <c r="O47" s="270">
        <v>24</v>
      </c>
      <c r="P47" s="271">
        <v>28</v>
      </c>
      <c r="Q47" s="296">
        <v>0</v>
      </c>
      <c r="R47" s="273">
        <f t="shared" si="1"/>
        <v>79</v>
      </c>
      <c r="S47" s="188" t="s">
        <v>12</v>
      </c>
    </row>
    <row r="48" spans="1:19" ht="17.5" x14ac:dyDescent="0.55000000000000004">
      <c r="A48" s="253" t="s">
        <v>13</v>
      </c>
      <c r="B48" s="270">
        <v>90</v>
      </c>
      <c r="C48" s="270">
        <v>123</v>
      </c>
      <c r="D48" s="271">
        <v>621</v>
      </c>
      <c r="E48" s="270">
        <f t="shared" si="2"/>
        <v>834</v>
      </c>
      <c r="F48" s="272">
        <v>93</v>
      </c>
      <c r="G48" s="270">
        <v>135</v>
      </c>
      <c r="H48" s="271">
        <v>537</v>
      </c>
      <c r="I48" s="273">
        <f t="shared" si="3"/>
        <v>765</v>
      </c>
      <c r="J48" s="272">
        <v>93</v>
      </c>
      <c r="K48" s="270">
        <v>135</v>
      </c>
      <c r="L48" s="271">
        <v>537</v>
      </c>
      <c r="M48" s="273">
        <f t="shared" si="4"/>
        <v>765</v>
      </c>
      <c r="N48" s="272">
        <v>142</v>
      </c>
      <c r="O48" s="270">
        <v>70</v>
      </c>
      <c r="P48" s="271">
        <v>241</v>
      </c>
      <c r="Q48" s="296">
        <v>0</v>
      </c>
      <c r="R48" s="273">
        <f t="shared" si="1"/>
        <v>453</v>
      </c>
      <c r="S48" s="188" t="s">
        <v>13</v>
      </c>
    </row>
    <row r="49" spans="1:19" ht="17.5" x14ac:dyDescent="0.55000000000000004">
      <c r="A49" s="256" t="s">
        <v>14</v>
      </c>
      <c r="B49" s="270">
        <f>SUM(B37:B48)</f>
        <v>2549</v>
      </c>
      <c r="C49" s="271">
        <f>SUM(C37:C48)</f>
        <v>3045</v>
      </c>
      <c r="D49" s="271">
        <f>SUM(D37:D48)</f>
        <v>1473</v>
      </c>
      <c r="E49" s="270">
        <f>SUM(B49:D49)</f>
        <v>7067</v>
      </c>
      <c r="F49" s="270">
        <f>SUM(F37:F48)</f>
        <v>2594</v>
      </c>
      <c r="G49" s="271">
        <f>SUM(G37:G48)</f>
        <v>2816</v>
      </c>
      <c r="H49" s="271">
        <f>SUM(H37:H48)</f>
        <v>1863</v>
      </c>
      <c r="I49" s="270">
        <f>SUM(F49:H49)</f>
        <v>7273</v>
      </c>
      <c r="J49" s="270">
        <f>SUM(J37:J48)</f>
        <v>2594</v>
      </c>
      <c r="K49" s="271">
        <f>SUM(K37:K48)</f>
        <v>2816</v>
      </c>
      <c r="L49" s="271">
        <f>SUM(L37:L48)</f>
        <v>1863</v>
      </c>
      <c r="M49" s="270">
        <f>SUM(J49:L49)</f>
        <v>7273</v>
      </c>
      <c r="N49" s="270">
        <f>SUM(N37:N48)</f>
        <v>2398</v>
      </c>
      <c r="O49" s="271">
        <f>SUM(O37:O48)</f>
        <v>2280</v>
      </c>
      <c r="P49" s="271">
        <f>SUM(P37:P48)</f>
        <v>1379</v>
      </c>
      <c r="Q49" s="271">
        <f>SUM(Q37:Q48)</f>
        <v>0</v>
      </c>
      <c r="R49" s="270">
        <f>SUM(N49:P49)</f>
        <v>6057</v>
      </c>
      <c r="S49" s="188" t="s">
        <v>14</v>
      </c>
    </row>
  </sheetData>
  <mergeCells count="27">
    <mergeCell ref="A16:A17"/>
    <mergeCell ref="B16:E17"/>
    <mergeCell ref="A34:A35"/>
    <mergeCell ref="B34:E35"/>
    <mergeCell ref="I2:I3"/>
    <mergeCell ref="F16:I17"/>
    <mergeCell ref="F34:I35"/>
    <mergeCell ref="A2:A3"/>
    <mergeCell ref="B2:C3"/>
    <mergeCell ref="D2:D3"/>
    <mergeCell ref="E2:E3"/>
    <mergeCell ref="F2:G3"/>
    <mergeCell ref="N34:R35"/>
    <mergeCell ref="B1:C1"/>
    <mergeCell ref="F1:G1"/>
    <mergeCell ref="J1:K1"/>
    <mergeCell ref="N1:O1"/>
    <mergeCell ref="H2:H3"/>
    <mergeCell ref="R2:R3"/>
    <mergeCell ref="J2:K3"/>
    <mergeCell ref="L2:L3"/>
    <mergeCell ref="M2:M3"/>
    <mergeCell ref="N2:O3"/>
    <mergeCell ref="P2:P3"/>
    <mergeCell ref="J16:M17"/>
    <mergeCell ref="N16:R17"/>
    <mergeCell ref="J34:M35"/>
  </mergeCells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/>
  <dimension ref="A1:K48"/>
  <sheetViews>
    <sheetView zoomScaleNormal="100" zoomScaleSheetLayoutView="100" workbookViewId="0">
      <selection activeCell="T10" sqref="T10"/>
    </sheetView>
  </sheetViews>
  <sheetFormatPr defaultColWidth="9.1796875" defaultRowHeight="12.5" x14ac:dyDescent="0.25"/>
  <cols>
    <col min="1" max="1" width="25.81640625" style="188" customWidth="1"/>
    <col min="2" max="3" width="10.26953125" style="188" customWidth="1"/>
    <col min="4" max="4" width="11" style="188" customWidth="1"/>
    <col min="5" max="5" width="11.81640625" style="188" customWidth="1"/>
    <col min="6" max="8" width="9.1796875" style="188"/>
    <col min="9" max="9" width="9.81640625" style="188" customWidth="1"/>
    <col min="10" max="16384" width="9.1796875" style="188"/>
  </cols>
  <sheetData>
    <row r="1" spans="1:11" s="211" customFormat="1" ht="50.5" thickBot="1" x14ac:dyDescent="0.3">
      <c r="A1" s="208" t="s">
        <v>27</v>
      </c>
      <c r="B1" s="417" t="s">
        <v>132</v>
      </c>
      <c r="C1" s="418"/>
      <c r="D1" s="209" t="s">
        <v>28</v>
      </c>
      <c r="E1" s="210" t="s">
        <v>29</v>
      </c>
      <c r="F1" s="417" t="s">
        <v>155</v>
      </c>
      <c r="G1" s="448"/>
      <c r="H1" s="449"/>
      <c r="I1" s="209" t="s">
        <v>28</v>
      </c>
      <c r="J1" s="450" t="s">
        <v>29</v>
      </c>
      <c r="K1" s="451"/>
    </row>
    <row r="2" spans="1:11" x14ac:dyDescent="0.25">
      <c r="A2" s="419" t="s">
        <v>30</v>
      </c>
      <c r="B2" s="429">
        <v>8009000</v>
      </c>
      <c r="C2" s="422"/>
      <c r="D2" s="425" t="s">
        <v>36</v>
      </c>
      <c r="E2" s="427" t="s">
        <v>37</v>
      </c>
      <c r="F2" s="452" t="s">
        <v>30</v>
      </c>
      <c r="G2" s="421">
        <v>8021000</v>
      </c>
      <c r="H2" s="422"/>
      <c r="I2" s="425"/>
      <c r="J2" s="425" t="s">
        <v>36</v>
      </c>
      <c r="K2" s="427" t="s">
        <v>37</v>
      </c>
    </row>
    <row r="3" spans="1:11" x14ac:dyDescent="0.25">
      <c r="A3" s="420"/>
      <c r="B3" s="430"/>
      <c r="C3" s="431"/>
      <c r="D3" s="426"/>
      <c r="E3" s="428"/>
      <c r="F3" s="453"/>
      <c r="G3" s="454"/>
      <c r="H3" s="431"/>
      <c r="I3" s="426"/>
      <c r="J3" s="426"/>
      <c r="K3" s="428"/>
    </row>
    <row r="4" spans="1:11" x14ac:dyDescent="0.25">
      <c r="A4" s="309" t="s">
        <v>156</v>
      </c>
      <c r="B4" s="307"/>
      <c r="C4" s="308"/>
      <c r="D4" s="305"/>
      <c r="E4" s="306"/>
      <c r="F4" s="458" t="s">
        <v>157</v>
      </c>
      <c r="G4" s="459"/>
      <c r="H4" s="460"/>
      <c r="I4" s="310"/>
      <c r="J4" s="310"/>
      <c r="K4" s="306"/>
    </row>
    <row r="5" spans="1:11" ht="13" x14ac:dyDescent="0.25">
      <c r="A5" s="212" t="s">
        <v>38</v>
      </c>
      <c r="B5" s="217"/>
      <c r="C5" s="230">
        <v>45</v>
      </c>
      <c r="D5" s="215">
        <v>75</v>
      </c>
      <c r="E5" s="216">
        <f>C30</f>
        <v>44</v>
      </c>
      <c r="F5" s="461" t="s">
        <v>38</v>
      </c>
      <c r="G5" s="462"/>
      <c r="H5" s="463"/>
      <c r="I5" s="230">
        <v>45</v>
      </c>
      <c r="J5" s="230">
        <v>45</v>
      </c>
      <c r="K5" s="216">
        <f>H30</f>
        <v>37</v>
      </c>
    </row>
    <row r="6" spans="1:11" ht="13" x14ac:dyDescent="0.25">
      <c r="A6" s="218" t="s">
        <v>137</v>
      </c>
      <c r="B6" s="217"/>
      <c r="C6" s="230">
        <v>42</v>
      </c>
      <c r="D6" s="215">
        <v>40</v>
      </c>
      <c r="E6" s="216">
        <f>D30</f>
        <v>42</v>
      </c>
      <c r="F6" s="461" t="s">
        <v>158</v>
      </c>
      <c r="G6" s="462"/>
      <c r="H6" s="463"/>
      <c r="I6" s="230">
        <v>42</v>
      </c>
      <c r="J6" s="230">
        <v>42</v>
      </c>
      <c r="K6" s="216">
        <f>I30</f>
        <v>25</v>
      </c>
    </row>
    <row r="7" spans="1:11" ht="13" x14ac:dyDescent="0.25">
      <c r="A7" s="218" t="s">
        <v>138</v>
      </c>
      <c r="B7" s="217"/>
      <c r="C7" s="236">
        <v>13</v>
      </c>
      <c r="D7" s="274">
        <v>40</v>
      </c>
      <c r="E7" s="216">
        <f>E30</f>
        <v>13</v>
      </c>
      <c r="F7" s="461" t="s">
        <v>138</v>
      </c>
      <c r="G7" s="462"/>
      <c r="H7" s="463"/>
      <c r="I7" s="236">
        <v>13</v>
      </c>
      <c r="J7" s="236">
        <v>13</v>
      </c>
      <c r="K7" s="216">
        <f>J30</f>
        <v>12</v>
      </c>
    </row>
    <row r="8" spans="1:11" ht="13" x14ac:dyDescent="0.25">
      <c r="A8" s="212" t="s">
        <v>40</v>
      </c>
      <c r="B8" s="221"/>
      <c r="C8" s="275">
        <f>SUM(C5:C7)</f>
        <v>100</v>
      </c>
      <c r="D8" s="215">
        <f>SUM(D5:D7)</f>
        <v>155</v>
      </c>
      <c r="E8" s="216">
        <f>IF(E31=0,"0",E31)</f>
        <v>99</v>
      </c>
      <c r="F8" s="461" t="s">
        <v>40</v>
      </c>
      <c r="G8" s="462"/>
      <c r="H8" s="463"/>
      <c r="I8" s="275">
        <f>SUM(I5:I7)</f>
        <v>100</v>
      </c>
      <c r="J8" s="275">
        <f>SUM(J5:J7)</f>
        <v>100</v>
      </c>
      <c r="K8" s="216">
        <f>IF(K31=0,"0",K31)</f>
        <v>91</v>
      </c>
    </row>
    <row r="9" spans="1:11" ht="13" x14ac:dyDescent="0.3">
      <c r="A9" s="311" t="s">
        <v>42</v>
      </c>
      <c r="B9" s="312"/>
      <c r="C9" s="276"/>
      <c r="D9" s="223"/>
      <c r="E9" s="225"/>
      <c r="F9" s="464" t="s">
        <v>159</v>
      </c>
      <c r="G9" s="465"/>
      <c r="H9" s="465"/>
      <c r="I9" s="276"/>
      <c r="J9" s="223"/>
      <c r="K9" s="225"/>
    </row>
    <row r="10" spans="1:11" ht="13" x14ac:dyDescent="0.25">
      <c r="A10" s="212" t="s">
        <v>38</v>
      </c>
      <c r="B10" s="229"/>
      <c r="C10" s="214">
        <v>2594</v>
      </c>
      <c r="D10" s="227">
        <f>D5/C10</f>
        <v>2.8912875867386275E-2</v>
      </c>
      <c r="E10" s="228">
        <f>E5/C10</f>
        <v>1.6962220508866616E-2</v>
      </c>
      <c r="F10" s="466" t="s">
        <v>38</v>
      </c>
      <c r="G10" s="465"/>
      <c r="H10" s="467"/>
      <c r="I10" s="214">
        <v>2594</v>
      </c>
      <c r="J10" s="214">
        <v>2594</v>
      </c>
      <c r="K10" s="313">
        <f>K5/J10</f>
        <v>1.4263685427910563E-2</v>
      </c>
    </row>
    <row r="11" spans="1:11" ht="13" x14ac:dyDescent="0.25">
      <c r="A11" s="231" t="s">
        <v>137</v>
      </c>
      <c r="B11" s="233"/>
      <c r="C11" s="214">
        <v>2816</v>
      </c>
      <c r="D11" s="232">
        <f>D6/C11</f>
        <v>1.4204545454545454E-2</v>
      </c>
      <c r="E11" s="228">
        <f>E6/C11</f>
        <v>1.4914772727272728E-2</v>
      </c>
      <c r="F11" s="466" t="s">
        <v>158</v>
      </c>
      <c r="G11" s="465"/>
      <c r="H11" s="467"/>
      <c r="I11" s="214">
        <v>2816</v>
      </c>
      <c r="J11" s="214">
        <v>2816</v>
      </c>
      <c r="K11" s="314">
        <f>K6/J11</f>
        <v>8.8778409090909099E-3</v>
      </c>
    </row>
    <row r="12" spans="1:11" ht="13" x14ac:dyDescent="0.25">
      <c r="A12" s="231" t="s">
        <v>138</v>
      </c>
      <c r="B12" s="235"/>
      <c r="C12" s="277">
        <v>1863</v>
      </c>
      <c r="D12" s="232">
        <f>D7/C12</f>
        <v>2.147074610842727E-2</v>
      </c>
      <c r="E12" s="228">
        <f>E7/C12</f>
        <v>6.9779924852388618E-3</v>
      </c>
      <c r="F12" s="466" t="s">
        <v>138</v>
      </c>
      <c r="G12" s="465"/>
      <c r="H12" s="467"/>
      <c r="I12" s="277">
        <v>1863</v>
      </c>
      <c r="J12" s="277">
        <v>1863</v>
      </c>
      <c r="K12" s="314">
        <f>K7/J12</f>
        <v>6.4412238325281803E-3</v>
      </c>
    </row>
    <row r="13" spans="1:11" ht="13.5" thickBot="1" x14ac:dyDescent="0.3">
      <c r="A13" s="237" t="s">
        <v>40</v>
      </c>
      <c r="B13" s="241"/>
      <c r="C13" s="242">
        <f>SUM(C10:C12)</f>
        <v>7273</v>
      </c>
      <c r="D13" s="239">
        <f>D8/C13</f>
        <v>2.131170081121958E-2</v>
      </c>
      <c r="E13" s="240">
        <f>E8/C13</f>
        <v>1.361198955039186E-2</v>
      </c>
      <c r="F13" s="455" t="s">
        <v>40</v>
      </c>
      <c r="G13" s="456"/>
      <c r="H13" s="457"/>
      <c r="I13" s="242">
        <f>SUM(I10:I12)</f>
        <v>7273</v>
      </c>
      <c r="J13" s="242">
        <f>SUM(J10:J12)</f>
        <v>7273</v>
      </c>
      <c r="K13" s="315">
        <f>K8/J13</f>
        <v>1.2512030798845043E-2</v>
      </c>
    </row>
    <row r="14" spans="1:11" x14ac:dyDescent="0.25">
      <c r="A14" s="243"/>
      <c r="B14" s="316"/>
      <c r="E14" s="245"/>
      <c r="F14" s="263"/>
      <c r="J14" s="244"/>
      <c r="K14" s="317"/>
    </row>
    <row r="15" spans="1:11" x14ac:dyDescent="0.25">
      <c r="A15" s="432"/>
      <c r="B15" s="442" t="s">
        <v>132</v>
      </c>
      <c r="C15" s="435"/>
      <c r="D15" s="435"/>
      <c r="E15" s="468"/>
      <c r="F15" s="442" t="s">
        <v>155</v>
      </c>
      <c r="G15" s="435"/>
      <c r="H15" s="435"/>
      <c r="I15" s="435"/>
      <c r="J15" s="435"/>
      <c r="K15" s="318"/>
    </row>
    <row r="16" spans="1:11" x14ac:dyDescent="0.25">
      <c r="A16" s="433"/>
      <c r="B16" s="453"/>
      <c r="C16" s="436"/>
      <c r="D16" s="436"/>
      <c r="E16" s="469"/>
      <c r="F16" s="453"/>
      <c r="G16" s="436"/>
      <c r="H16" s="436"/>
      <c r="I16" s="436"/>
      <c r="J16" s="436"/>
      <c r="K16" s="319"/>
    </row>
    <row r="17" spans="1:11" ht="52" x14ac:dyDescent="0.25">
      <c r="A17" s="246" t="s">
        <v>51</v>
      </c>
      <c r="B17" s="250" t="s">
        <v>52</v>
      </c>
      <c r="C17" s="248" t="s">
        <v>160</v>
      </c>
      <c r="D17" s="251" t="s">
        <v>161</v>
      </c>
      <c r="E17" s="252" t="s">
        <v>162</v>
      </c>
      <c r="F17" s="247" t="s">
        <v>52</v>
      </c>
      <c r="G17" s="247" t="s">
        <v>163</v>
      </c>
      <c r="H17" s="248" t="s">
        <v>164</v>
      </c>
      <c r="I17" s="251" t="s">
        <v>165</v>
      </c>
      <c r="J17" s="320" t="s">
        <v>166</v>
      </c>
      <c r="K17" s="321" t="s">
        <v>167</v>
      </c>
    </row>
    <row r="18" spans="1:11" ht="17.5" x14ac:dyDescent="0.55000000000000004">
      <c r="A18" s="322" t="s">
        <v>2</v>
      </c>
      <c r="B18" s="279">
        <v>812</v>
      </c>
      <c r="C18" s="254">
        <v>0</v>
      </c>
      <c r="D18" s="254">
        <v>5</v>
      </c>
      <c r="E18" s="255">
        <v>1</v>
      </c>
      <c r="F18" s="264">
        <v>1026</v>
      </c>
      <c r="G18" s="257">
        <v>1</v>
      </c>
      <c r="H18" s="254">
        <v>3</v>
      </c>
      <c r="I18" s="254">
        <v>6</v>
      </c>
      <c r="J18" s="323">
        <v>0</v>
      </c>
      <c r="K18" s="324">
        <v>3</v>
      </c>
    </row>
    <row r="19" spans="1:11" ht="17.5" x14ac:dyDescent="0.55000000000000004">
      <c r="A19" s="322" t="s">
        <v>3</v>
      </c>
      <c r="B19" s="279">
        <v>69</v>
      </c>
      <c r="C19" s="254">
        <v>2</v>
      </c>
      <c r="D19" s="254">
        <v>0</v>
      </c>
      <c r="E19" s="255">
        <v>0</v>
      </c>
      <c r="F19" s="264">
        <v>101</v>
      </c>
      <c r="G19" s="257">
        <v>0</v>
      </c>
      <c r="H19" s="254">
        <v>2</v>
      </c>
      <c r="I19" s="254">
        <v>0</v>
      </c>
      <c r="J19" s="323">
        <v>0</v>
      </c>
      <c r="K19" s="324">
        <v>0</v>
      </c>
    </row>
    <row r="20" spans="1:11" ht="17.5" x14ac:dyDescent="0.55000000000000004">
      <c r="A20" s="325" t="s">
        <v>4</v>
      </c>
      <c r="B20" s="279">
        <v>161</v>
      </c>
      <c r="C20" s="254">
        <v>7</v>
      </c>
      <c r="D20" s="254">
        <v>0</v>
      </c>
      <c r="E20" s="255">
        <v>0</v>
      </c>
      <c r="F20" s="264">
        <v>56</v>
      </c>
      <c r="G20" s="257">
        <v>0</v>
      </c>
      <c r="H20" s="254">
        <v>0</v>
      </c>
      <c r="I20" s="254">
        <v>0</v>
      </c>
      <c r="J20" s="323">
        <v>0</v>
      </c>
      <c r="K20" s="324">
        <v>0</v>
      </c>
    </row>
    <row r="21" spans="1:11" ht="17.5" x14ac:dyDescent="0.55000000000000004">
      <c r="A21" s="322" t="s">
        <v>5</v>
      </c>
      <c r="B21" s="279">
        <v>2149</v>
      </c>
      <c r="C21" s="254">
        <v>13</v>
      </c>
      <c r="D21" s="254">
        <v>21</v>
      </c>
      <c r="E21" s="255">
        <v>5</v>
      </c>
      <c r="F21" s="264">
        <v>1934</v>
      </c>
      <c r="G21" s="257">
        <v>0</v>
      </c>
      <c r="H21" s="254">
        <v>10</v>
      </c>
      <c r="I21" s="254">
        <v>10</v>
      </c>
      <c r="J21" s="323">
        <v>1</v>
      </c>
      <c r="K21" s="324">
        <v>13</v>
      </c>
    </row>
    <row r="22" spans="1:11" ht="17.5" x14ac:dyDescent="0.55000000000000004">
      <c r="A22" s="322" t="s">
        <v>6</v>
      </c>
      <c r="B22" s="279">
        <v>52</v>
      </c>
      <c r="C22" s="254">
        <v>2</v>
      </c>
      <c r="D22" s="254">
        <v>0</v>
      </c>
      <c r="E22" s="255">
        <v>0</v>
      </c>
      <c r="F22" s="264">
        <v>26</v>
      </c>
      <c r="G22" s="257">
        <v>0</v>
      </c>
      <c r="H22" s="254">
        <v>1</v>
      </c>
      <c r="I22" s="254">
        <v>0</v>
      </c>
      <c r="J22" s="323">
        <v>0</v>
      </c>
      <c r="K22" s="324">
        <v>0</v>
      </c>
    </row>
    <row r="23" spans="1:11" ht="17.5" x14ac:dyDescent="0.55000000000000004">
      <c r="A23" s="322" t="s">
        <v>7</v>
      </c>
      <c r="B23" s="279">
        <v>853</v>
      </c>
      <c r="C23" s="254">
        <v>0</v>
      </c>
      <c r="D23" s="254">
        <v>8</v>
      </c>
      <c r="E23" s="255">
        <v>0</v>
      </c>
      <c r="F23" s="264">
        <v>785</v>
      </c>
      <c r="G23" s="257">
        <v>0</v>
      </c>
      <c r="H23" s="254">
        <v>0</v>
      </c>
      <c r="I23" s="254">
        <v>3</v>
      </c>
      <c r="J23" s="323">
        <v>4</v>
      </c>
      <c r="K23" s="324">
        <v>0</v>
      </c>
    </row>
    <row r="24" spans="1:11" ht="17.5" x14ac:dyDescent="0.55000000000000004">
      <c r="A24" s="325" t="s">
        <v>8</v>
      </c>
      <c r="B24" s="279">
        <v>85</v>
      </c>
      <c r="C24" s="254">
        <v>2</v>
      </c>
      <c r="D24" s="254">
        <v>0</v>
      </c>
      <c r="E24" s="255">
        <v>0</v>
      </c>
      <c r="F24" s="264">
        <v>25</v>
      </c>
      <c r="G24" s="257">
        <v>0</v>
      </c>
      <c r="H24" s="254">
        <v>1</v>
      </c>
      <c r="I24" s="254">
        <v>0</v>
      </c>
      <c r="J24" s="323">
        <v>0</v>
      </c>
      <c r="K24" s="324">
        <v>0</v>
      </c>
    </row>
    <row r="25" spans="1:11" ht="17.5" x14ac:dyDescent="0.55000000000000004">
      <c r="A25" s="325" t="s">
        <v>9</v>
      </c>
      <c r="B25" s="279">
        <v>730</v>
      </c>
      <c r="C25" s="254">
        <v>3</v>
      </c>
      <c r="D25" s="254">
        <v>3</v>
      </c>
      <c r="E25" s="255">
        <v>2</v>
      </c>
      <c r="F25" s="264">
        <v>864</v>
      </c>
      <c r="G25" s="257">
        <v>0</v>
      </c>
      <c r="H25" s="254">
        <v>10</v>
      </c>
      <c r="I25" s="254">
        <v>1</v>
      </c>
      <c r="J25" s="323">
        <v>3</v>
      </c>
      <c r="K25" s="324">
        <v>0</v>
      </c>
    </row>
    <row r="26" spans="1:11" ht="17.5" x14ac:dyDescent="0.55000000000000004">
      <c r="A26" s="325" t="s">
        <v>10</v>
      </c>
      <c r="B26" s="279">
        <v>858</v>
      </c>
      <c r="C26" s="254">
        <v>8</v>
      </c>
      <c r="D26" s="254">
        <v>1</v>
      </c>
      <c r="E26" s="255">
        <v>1</v>
      </c>
      <c r="F26" s="264">
        <v>378</v>
      </c>
      <c r="G26" s="257">
        <v>0</v>
      </c>
      <c r="H26" s="254">
        <v>4</v>
      </c>
      <c r="I26" s="254">
        <v>0</v>
      </c>
      <c r="J26" s="323">
        <v>0</v>
      </c>
      <c r="K26" s="324">
        <v>0</v>
      </c>
    </row>
    <row r="27" spans="1:11" ht="17.5" x14ac:dyDescent="0.55000000000000004">
      <c r="A27" s="322" t="s">
        <v>11</v>
      </c>
      <c r="B27" s="279">
        <v>556</v>
      </c>
      <c r="C27" s="254">
        <v>3</v>
      </c>
      <c r="D27" s="254">
        <v>2</v>
      </c>
      <c r="E27" s="255">
        <v>0</v>
      </c>
      <c r="F27" s="264">
        <v>452</v>
      </c>
      <c r="G27" s="257">
        <v>0</v>
      </c>
      <c r="H27" s="254">
        <v>3</v>
      </c>
      <c r="I27" s="254">
        <v>2</v>
      </c>
      <c r="J27" s="323">
        <v>0</v>
      </c>
      <c r="K27" s="324">
        <v>0</v>
      </c>
    </row>
    <row r="28" spans="1:11" ht="17.5" x14ac:dyDescent="0.55000000000000004">
      <c r="A28" s="322" t="s">
        <v>12</v>
      </c>
      <c r="B28" s="279">
        <v>186</v>
      </c>
      <c r="C28" s="254">
        <v>2</v>
      </c>
      <c r="D28" s="254">
        <v>0</v>
      </c>
      <c r="E28" s="255">
        <v>0</v>
      </c>
      <c r="F28" s="264">
        <v>73</v>
      </c>
      <c r="G28" s="257">
        <v>0</v>
      </c>
      <c r="H28" s="254">
        <v>1</v>
      </c>
      <c r="I28" s="254">
        <v>0</v>
      </c>
      <c r="J28" s="323">
        <v>0</v>
      </c>
      <c r="K28" s="324">
        <v>0</v>
      </c>
    </row>
    <row r="29" spans="1:11" ht="17.5" x14ac:dyDescent="0.55000000000000004">
      <c r="A29" s="322" t="s">
        <v>13</v>
      </c>
      <c r="B29" s="279">
        <v>765</v>
      </c>
      <c r="C29" s="254">
        <v>2</v>
      </c>
      <c r="D29" s="254">
        <v>2</v>
      </c>
      <c r="E29" s="255">
        <v>4</v>
      </c>
      <c r="F29" s="264">
        <v>874</v>
      </c>
      <c r="G29" s="257">
        <v>0</v>
      </c>
      <c r="H29" s="254">
        <v>2</v>
      </c>
      <c r="I29" s="254">
        <v>3</v>
      </c>
      <c r="J29" s="323">
        <v>4</v>
      </c>
      <c r="K29" s="324">
        <v>0</v>
      </c>
    </row>
    <row r="30" spans="1:11" ht="17.5" x14ac:dyDescent="0.55000000000000004">
      <c r="A30" s="256" t="s">
        <v>14</v>
      </c>
      <c r="B30" s="279">
        <f>SUM(B18:B29)</f>
        <v>7276</v>
      </c>
      <c r="C30" s="257">
        <f>SUM(C18:C29)</f>
        <v>44</v>
      </c>
      <c r="D30" s="257">
        <f>SUM(D18:D29)</f>
        <v>42</v>
      </c>
      <c r="E30" s="280">
        <f>SUM(E18:E29)</f>
        <v>13</v>
      </c>
      <c r="F30" s="279">
        <f>SUM(F18:F29)</f>
        <v>6594</v>
      </c>
      <c r="G30" s="257">
        <f t="shared" ref="G30:K30" si="0">SUM(G18:G29)</f>
        <v>1</v>
      </c>
      <c r="H30" s="257">
        <f t="shared" si="0"/>
        <v>37</v>
      </c>
      <c r="I30" s="257">
        <f t="shared" si="0"/>
        <v>25</v>
      </c>
      <c r="J30" s="302">
        <f t="shared" si="0"/>
        <v>12</v>
      </c>
      <c r="K30" s="326">
        <f t="shared" si="0"/>
        <v>16</v>
      </c>
    </row>
    <row r="31" spans="1:11" ht="13" x14ac:dyDescent="0.3">
      <c r="A31" s="254"/>
      <c r="B31" s="261"/>
      <c r="C31" s="258"/>
      <c r="D31" s="259"/>
      <c r="E31" s="262">
        <f>SUM(C30:E30)</f>
        <v>99</v>
      </c>
      <c r="F31" s="261"/>
      <c r="G31" s="258"/>
      <c r="H31" s="258"/>
      <c r="I31" s="259"/>
      <c r="J31" s="327"/>
      <c r="K31" s="260">
        <f>SUM(G30:K30)</f>
        <v>91</v>
      </c>
    </row>
    <row r="32" spans="1:11" ht="12.75" customHeight="1" x14ac:dyDescent="0.25">
      <c r="A32" s="263"/>
      <c r="B32" s="328"/>
      <c r="E32" s="255"/>
      <c r="F32" s="263"/>
      <c r="J32" s="264"/>
      <c r="K32" s="255"/>
    </row>
    <row r="33" spans="1:11" x14ac:dyDescent="0.25">
      <c r="A33" s="437"/>
      <c r="B33" s="442" t="s">
        <v>136</v>
      </c>
      <c r="C33" s="435"/>
      <c r="D33" s="435"/>
      <c r="E33" s="468"/>
      <c r="F33" s="470" t="s">
        <v>168</v>
      </c>
      <c r="G33" s="471"/>
      <c r="H33" s="471"/>
      <c r="I33" s="471"/>
      <c r="J33" s="471"/>
      <c r="K33" s="318"/>
    </row>
    <row r="34" spans="1:11" x14ac:dyDescent="0.25">
      <c r="A34" s="438"/>
      <c r="B34" s="453"/>
      <c r="C34" s="436"/>
      <c r="D34" s="436"/>
      <c r="E34" s="469"/>
      <c r="F34" s="472"/>
      <c r="G34" s="473"/>
      <c r="H34" s="473"/>
      <c r="I34" s="473"/>
      <c r="J34" s="473"/>
      <c r="K34" s="319"/>
    </row>
    <row r="35" spans="1:11" ht="30" x14ac:dyDescent="0.25">
      <c r="A35" s="265" t="s">
        <v>51</v>
      </c>
      <c r="B35" s="268" t="s">
        <v>112</v>
      </c>
      <c r="C35" s="267" t="s">
        <v>114</v>
      </c>
      <c r="D35" s="267" t="s">
        <v>115</v>
      </c>
      <c r="E35" s="269" t="s">
        <v>41</v>
      </c>
      <c r="F35" s="266" t="s">
        <v>169</v>
      </c>
      <c r="G35" s="267" t="s">
        <v>112</v>
      </c>
      <c r="H35" s="267" t="s">
        <v>114</v>
      </c>
      <c r="I35" s="267" t="s">
        <v>115</v>
      </c>
      <c r="J35" s="267" t="s">
        <v>170</v>
      </c>
      <c r="K35" s="269" t="s">
        <v>41</v>
      </c>
    </row>
    <row r="36" spans="1:11" ht="17.5" x14ac:dyDescent="0.55000000000000004">
      <c r="A36" s="253" t="s">
        <v>2</v>
      </c>
      <c r="B36" s="272">
        <v>273</v>
      </c>
      <c r="C36" s="270">
        <v>312</v>
      </c>
      <c r="D36" s="271">
        <v>227</v>
      </c>
      <c r="E36" s="273">
        <f>SUM(B36:D36)</f>
        <v>812</v>
      </c>
      <c r="F36" s="272">
        <v>23</v>
      </c>
      <c r="G36" s="270">
        <v>272</v>
      </c>
      <c r="H36" s="270">
        <v>419</v>
      </c>
      <c r="I36" s="271">
        <v>335</v>
      </c>
      <c r="J36" s="271"/>
      <c r="K36" s="273">
        <f>SUM(F36:J36)</f>
        <v>1049</v>
      </c>
    </row>
    <row r="37" spans="1:11" ht="17.5" x14ac:dyDescent="0.55000000000000004">
      <c r="A37" s="253" t="s">
        <v>3</v>
      </c>
      <c r="B37" s="272">
        <v>64</v>
      </c>
      <c r="C37" s="270">
        <v>5</v>
      </c>
      <c r="D37" s="271">
        <v>0</v>
      </c>
      <c r="E37" s="273">
        <f t="shared" ref="E37:E47" si="1">SUM(B37:D37)</f>
        <v>69</v>
      </c>
      <c r="F37" s="272">
        <v>20</v>
      </c>
      <c r="G37" s="270">
        <v>96</v>
      </c>
      <c r="H37" s="270">
        <v>5</v>
      </c>
      <c r="I37" s="271">
        <v>0</v>
      </c>
      <c r="J37" s="271"/>
      <c r="K37" s="273">
        <f t="shared" ref="K37:K47" si="2">SUM(F37:J37)</f>
        <v>121</v>
      </c>
    </row>
    <row r="38" spans="1:11" ht="17.5" x14ac:dyDescent="0.55000000000000004">
      <c r="A38" s="191" t="s">
        <v>4</v>
      </c>
      <c r="B38" s="272">
        <v>129</v>
      </c>
      <c r="C38" s="270">
        <v>16</v>
      </c>
      <c r="D38" s="271">
        <v>16</v>
      </c>
      <c r="E38" s="273">
        <f t="shared" si="1"/>
        <v>161</v>
      </c>
      <c r="F38" s="272">
        <v>0</v>
      </c>
      <c r="G38" s="270">
        <v>55</v>
      </c>
      <c r="H38" s="270">
        <v>1</v>
      </c>
      <c r="I38" s="271">
        <v>0</v>
      </c>
      <c r="J38" s="271"/>
      <c r="K38" s="273">
        <f t="shared" si="2"/>
        <v>56</v>
      </c>
    </row>
    <row r="39" spans="1:11" ht="17.5" x14ac:dyDescent="0.55000000000000004">
      <c r="A39" s="253" t="s">
        <v>5</v>
      </c>
      <c r="B39" s="272">
        <v>612</v>
      </c>
      <c r="C39" s="270">
        <v>1128</v>
      </c>
      <c r="D39" s="271">
        <v>409</v>
      </c>
      <c r="E39" s="273">
        <f t="shared" si="1"/>
        <v>2149</v>
      </c>
      <c r="F39" s="272">
        <v>0</v>
      </c>
      <c r="G39" s="270">
        <v>741</v>
      </c>
      <c r="H39" s="270">
        <v>965</v>
      </c>
      <c r="I39" s="271">
        <v>228</v>
      </c>
      <c r="J39" s="271"/>
      <c r="K39" s="273">
        <f t="shared" si="2"/>
        <v>1934</v>
      </c>
    </row>
    <row r="40" spans="1:11" ht="17.5" x14ac:dyDescent="0.55000000000000004">
      <c r="A40" s="253" t="s">
        <v>6</v>
      </c>
      <c r="B40" s="272">
        <v>28</v>
      </c>
      <c r="C40" s="270">
        <v>9</v>
      </c>
      <c r="D40" s="271">
        <v>15</v>
      </c>
      <c r="E40" s="273">
        <f t="shared" si="1"/>
        <v>52</v>
      </c>
      <c r="F40" s="272">
        <v>4</v>
      </c>
      <c r="G40" s="270">
        <v>8</v>
      </c>
      <c r="H40" s="270">
        <v>7</v>
      </c>
      <c r="I40" s="271">
        <v>11</v>
      </c>
      <c r="J40" s="271"/>
      <c r="K40" s="273">
        <f t="shared" si="2"/>
        <v>30</v>
      </c>
    </row>
    <row r="41" spans="1:11" ht="17.5" x14ac:dyDescent="0.55000000000000004">
      <c r="A41" s="253" t="s">
        <v>7</v>
      </c>
      <c r="B41" s="272">
        <v>3</v>
      </c>
      <c r="C41" s="270">
        <v>580</v>
      </c>
      <c r="D41" s="271">
        <v>270</v>
      </c>
      <c r="E41" s="273">
        <f t="shared" si="1"/>
        <v>853</v>
      </c>
      <c r="F41" s="272">
        <v>0</v>
      </c>
      <c r="G41" s="270">
        <v>9</v>
      </c>
      <c r="H41" s="270">
        <v>487</v>
      </c>
      <c r="I41" s="271">
        <v>289</v>
      </c>
      <c r="J41" s="271"/>
      <c r="K41" s="273">
        <f t="shared" si="2"/>
        <v>785</v>
      </c>
    </row>
    <row r="42" spans="1:11" ht="17.5" x14ac:dyDescent="0.55000000000000004">
      <c r="A42" s="191" t="s">
        <v>8</v>
      </c>
      <c r="B42" s="272">
        <v>61</v>
      </c>
      <c r="C42" s="270">
        <v>10</v>
      </c>
      <c r="D42" s="271">
        <v>14</v>
      </c>
      <c r="E42" s="273">
        <f t="shared" si="1"/>
        <v>85</v>
      </c>
      <c r="F42" s="272">
        <v>0</v>
      </c>
      <c r="G42" s="270">
        <v>20</v>
      </c>
      <c r="H42" s="270">
        <v>3</v>
      </c>
      <c r="I42" s="271">
        <v>2</v>
      </c>
      <c r="J42" s="271"/>
      <c r="K42" s="273">
        <f t="shared" si="2"/>
        <v>25</v>
      </c>
    </row>
    <row r="43" spans="1:11" ht="17.5" x14ac:dyDescent="0.55000000000000004">
      <c r="A43" s="191" t="s">
        <v>9</v>
      </c>
      <c r="B43" s="272">
        <v>215</v>
      </c>
      <c r="C43" s="270">
        <v>228</v>
      </c>
      <c r="D43" s="271">
        <v>287</v>
      </c>
      <c r="E43" s="273">
        <f t="shared" si="1"/>
        <v>730</v>
      </c>
      <c r="F43" s="272">
        <v>0</v>
      </c>
      <c r="G43" s="270">
        <v>297</v>
      </c>
      <c r="H43" s="270">
        <v>259</v>
      </c>
      <c r="I43" s="271">
        <v>308</v>
      </c>
      <c r="J43" s="271"/>
      <c r="K43" s="273">
        <f t="shared" si="2"/>
        <v>864</v>
      </c>
    </row>
    <row r="44" spans="1:11" ht="17.5" x14ac:dyDescent="0.55000000000000004">
      <c r="A44" s="191" t="s">
        <v>10</v>
      </c>
      <c r="B44" s="272">
        <v>693</v>
      </c>
      <c r="C44" s="270">
        <v>154</v>
      </c>
      <c r="D44" s="271">
        <v>11</v>
      </c>
      <c r="E44" s="273">
        <f t="shared" si="1"/>
        <v>858</v>
      </c>
      <c r="F44" s="272">
        <v>5</v>
      </c>
      <c r="G44" s="270">
        <v>334</v>
      </c>
      <c r="H44" s="270">
        <v>35</v>
      </c>
      <c r="I44" s="271">
        <v>9</v>
      </c>
      <c r="J44" s="271"/>
      <c r="K44" s="273">
        <f t="shared" si="2"/>
        <v>383</v>
      </c>
    </row>
    <row r="45" spans="1:11" ht="17.5" x14ac:dyDescent="0.55000000000000004">
      <c r="A45" s="253" t="s">
        <v>11</v>
      </c>
      <c r="B45" s="272">
        <v>401</v>
      </c>
      <c r="C45" s="270">
        <v>135</v>
      </c>
      <c r="D45" s="271">
        <v>20</v>
      </c>
      <c r="E45" s="273">
        <f t="shared" si="1"/>
        <v>556</v>
      </c>
      <c r="F45" s="272">
        <v>0</v>
      </c>
      <c r="G45" s="270">
        <v>305</v>
      </c>
      <c r="H45" s="270">
        <v>127</v>
      </c>
      <c r="I45" s="271">
        <v>20</v>
      </c>
      <c r="J45" s="271"/>
      <c r="K45" s="273">
        <f t="shared" si="2"/>
        <v>452</v>
      </c>
    </row>
    <row r="46" spans="1:11" ht="17.5" x14ac:dyDescent="0.55000000000000004">
      <c r="A46" s="253" t="s">
        <v>12</v>
      </c>
      <c r="B46" s="272">
        <v>25</v>
      </c>
      <c r="C46" s="270">
        <v>104</v>
      </c>
      <c r="D46" s="271">
        <v>57</v>
      </c>
      <c r="E46" s="273">
        <f t="shared" si="1"/>
        <v>186</v>
      </c>
      <c r="F46" s="272">
        <v>0</v>
      </c>
      <c r="G46" s="270">
        <v>44</v>
      </c>
      <c r="H46" s="270">
        <v>15</v>
      </c>
      <c r="I46" s="271">
        <v>14</v>
      </c>
      <c r="J46" s="271"/>
      <c r="K46" s="273">
        <f t="shared" si="2"/>
        <v>73</v>
      </c>
    </row>
    <row r="47" spans="1:11" ht="17.5" x14ac:dyDescent="0.55000000000000004">
      <c r="A47" s="253" t="s">
        <v>13</v>
      </c>
      <c r="B47" s="272">
        <v>93</v>
      </c>
      <c r="C47" s="270">
        <v>135</v>
      </c>
      <c r="D47" s="271">
        <v>537</v>
      </c>
      <c r="E47" s="273">
        <f t="shared" si="1"/>
        <v>765</v>
      </c>
      <c r="F47" s="272">
        <v>1</v>
      </c>
      <c r="G47" s="270">
        <v>140</v>
      </c>
      <c r="H47" s="270">
        <v>118</v>
      </c>
      <c r="I47" s="271">
        <v>616</v>
      </c>
      <c r="J47" s="271"/>
      <c r="K47" s="273">
        <f t="shared" si="2"/>
        <v>875</v>
      </c>
    </row>
    <row r="48" spans="1:11" ht="17.5" x14ac:dyDescent="0.55000000000000004">
      <c r="A48" s="329" t="s">
        <v>14</v>
      </c>
      <c r="B48" s="272">
        <f>SUM(B36:B47)</f>
        <v>2597</v>
      </c>
      <c r="C48" s="271">
        <f>SUM(C36:C47)</f>
        <v>2816</v>
      </c>
      <c r="D48" s="271">
        <f>SUM(D36:D47)</f>
        <v>1863</v>
      </c>
      <c r="E48" s="270">
        <f>SUM(B48:D48)</f>
        <v>7276</v>
      </c>
      <c r="F48" s="270">
        <f>SUM(F36:F47)</f>
        <v>53</v>
      </c>
      <c r="G48" s="270">
        <f>SUM(G36:G47)</f>
        <v>2321</v>
      </c>
      <c r="H48" s="271">
        <f>SUM(H36:H47)</f>
        <v>2441</v>
      </c>
      <c r="I48" s="271">
        <f>SUM(I36:I47)</f>
        <v>1832</v>
      </c>
      <c r="J48" s="270"/>
      <c r="K48" s="271">
        <f>SUM(F48:J48)</f>
        <v>6647</v>
      </c>
    </row>
  </sheetData>
  <mergeCells count="28">
    <mergeCell ref="A15:A16"/>
    <mergeCell ref="B15:E16"/>
    <mergeCell ref="F15:J16"/>
    <mergeCell ref="A33:A34"/>
    <mergeCell ref="B33:E34"/>
    <mergeCell ref="F33:J34"/>
    <mergeCell ref="F13:H13"/>
    <mergeCell ref="J2:J3"/>
    <mergeCell ref="K2:K3"/>
    <mergeCell ref="F4:H4"/>
    <mergeCell ref="F5:H5"/>
    <mergeCell ref="F6:H6"/>
    <mergeCell ref="F7:H7"/>
    <mergeCell ref="F8:H8"/>
    <mergeCell ref="F9:H9"/>
    <mergeCell ref="F10:H10"/>
    <mergeCell ref="F11:H11"/>
    <mergeCell ref="F12:H12"/>
    <mergeCell ref="B1:C1"/>
    <mergeCell ref="F1:H1"/>
    <mergeCell ref="J1:K1"/>
    <mergeCell ref="A2:A3"/>
    <mergeCell ref="B2:C3"/>
    <mergeCell ref="D2:D3"/>
    <mergeCell ref="E2:E3"/>
    <mergeCell ref="F2:F3"/>
    <mergeCell ref="G2:H3"/>
    <mergeCell ref="I2:I3"/>
  </mergeCells>
  <pageMargins left="0.7" right="0.7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/>
  <dimension ref="A1:AT57"/>
  <sheetViews>
    <sheetView topLeftCell="AC31" zoomScaleNormal="100" zoomScaleSheetLayoutView="100" workbookViewId="0">
      <selection activeCell="AN22" sqref="AN22:AP22"/>
    </sheetView>
  </sheetViews>
  <sheetFormatPr defaultColWidth="9.1796875" defaultRowHeight="12.5" x14ac:dyDescent="0.25"/>
  <cols>
    <col min="1" max="1" width="29.54296875" style="188" customWidth="1"/>
    <col min="2" max="2" width="10.7265625" style="188" customWidth="1"/>
    <col min="3" max="3" width="10.453125" style="188" customWidth="1"/>
    <col min="4" max="4" width="10.54296875" style="188" customWidth="1"/>
    <col min="5" max="5" width="11.54296875" style="188" customWidth="1"/>
    <col min="6" max="7" width="10.26953125" style="188" customWidth="1"/>
    <col min="8" max="8" width="11" style="188" customWidth="1"/>
    <col min="9" max="9" width="11.81640625" style="188" customWidth="1"/>
    <col min="10" max="11" width="9.1796875" style="188" customWidth="1"/>
    <col min="12" max="12" width="10" style="188" customWidth="1"/>
    <col min="13" max="13" width="10.453125" style="188" customWidth="1"/>
    <col min="14" max="15" width="9.1796875" style="188"/>
    <col min="16" max="17" width="10.1796875" style="188" customWidth="1"/>
    <col min="18" max="18" width="10.453125" style="188" customWidth="1"/>
    <col min="19" max="20" width="9.1796875" style="188"/>
    <col min="21" max="21" width="10.1796875" style="188" customWidth="1"/>
    <col min="22" max="22" width="9.1796875" style="188"/>
    <col min="23" max="23" width="10.81640625" style="188" customWidth="1"/>
    <col min="24" max="25" width="9.1796875" style="188"/>
    <col min="26" max="26" width="10.26953125" style="188" customWidth="1"/>
    <col min="27" max="27" width="9.1796875" style="188"/>
    <col min="28" max="32" width="10.54296875" style="188" customWidth="1"/>
    <col min="33" max="33" width="13.26953125" style="357" customWidth="1"/>
    <col min="34" max="39" width="10.26953125" style="357" customWidth="1"/>
    <col min="40" max="40" width="11.08984375" style="188" customWidth="1"/>
    <col min="41" max="41" width="10.7265625" style="188" customWidth="1"/>
    <col min="42" max="43" width="9.1796875" style="188"/>
    <col min="44" max="44" width="2.08984375" style="188" customWidth="1"/>
    <col min="45" max="16384" width="9.1796875" style="188"/>
  </cols>
  <sheetData>
    <row r="1" spans="1:44" s="211" customFormat="1" ht="50.5" thickBot="1" x14ac:dyDescent="0.3">
      <c r="A1" s="208" t="s">
        <v>27</v>
      </c>
      <c r="B1" s="417" t="s">
        <v>131</v>
      </c>
      <c r="C1" s="418"/>
      <c r="D1" s="209" t="s">
        <v>28</v>
      </c>
      <c r="E1" s="210" t="s">
        <v>29</v>
      </c>
      <c r="F1" s="417" t="s">
        <v>132</v>
      </c>
      <c r="G1" s="418"/>
      <c r="H1" s="209" t="s">
        <v>28</v>
      </c>
      <c r="I1" s="210" t="s">
        <v>29</v>
      </c>
      <c r="J1" s="417" t="s">
        <v>155</v>
      </c>
      <c r="K1" s="418"/>
      <c r="L1" s="209" t="s">
        <v>28</v>
      </c>
      <c r="M1" s="210" t="s">
        <v>29</v>
      </c>
      <c r="N1" s="417" t="s">
        <v>179</v>
      </c>
      <c r="O1" s="418"/>
      <c r="P1" s="209" t="s">
        <v>28</v>
      </c>
      <c r="Q1" s="353"/>
      <c r="R1" s="210" t="s">
        <v>29</v>
      </c>
      <c r="S1" s="417" t="s">
        <v>190</v>
      </c>
      <c r="T1" s="418"/>
      <c r="U1" s="209" t="s">
        <v>28</v>
      </c>
      <c r="V1" s="353"/>
      <c r="W1" s="210" t="s">
        <v>29</v>
      </c>
      <c r="X1" s="417" t="s">
        <v>194</v>
      </c>
      <c r="Y1" s="418"/>
      <c r="Z1" s="209" t="s">
        <v>28</v>
      </c>
      <c r="AA1" s="356"/>
      <c r="AB1" s="210" t="s">
        <v>29</v>
      </c>
      <c r="AC1" s="363" t="s">
        <v>198</v>
      </c>
      <c r="AD1" s="363"/>
      <c r="AE1" s="363" t="s">
        <v>28</v>
      </c>
      <c r="AF1" s="363"/>
      <c r="AG1" s="363" t="s">
        <v>29</v>
      </c>
      <c r="AH1" s="363" t="s">
        <v>205</v>
      </c>
      <c r="AI1" s="363"/>
      <c r="AJ1" s="363" t="s">
        <v>28</v>
      </c>
      <c r="AK1" s="363"/>
      <c r="AL1" s="363" t="s">
        <v>29</v>
      </c>
      <c r="AM1" s="363" t="s">
        <v>206</v>
      </c>
      <c r="AN1" s="363"/>
      <c r="AO1" s="363" t="s">
        <v>28</v>
      </c>
      <c r="AP1" s="363"/>
      <c r="AQ1" s="363" t="s">
        <v>29</v>
      </c>
      <c r="AR1" s="377"/>
    </row>
    <row r="2" spans="1:44" ht="13" x14ac:dyDescent="0.25">
      <c r="A2" s="419" t="s">
        <v>30</v>
      </c>
      <c r="B2" s="421">
        <v>8000000</v>
      </c>
      <c r="C2" s="422"/>
      <c r="D2" s="425" t="s">
        <v>36</v>
      </c>
      <c r="E2" s="427" t="s">
        <v>37</v>
      </c>
      <c r="F2" s="429">
        <v>8009000</v>
      </c>
      <c r="G2" s="422"/>
      <c r="H2" s="425" t="s">
        <v>36</v>
      </c>
      <c r="I2" s="427" t="s">
        <v>37</v>
      </c>
      <c r="J2" s="429">
        <v>8021000</v>
      </c>
      <c r="K2" s="422"/>
      <c r="L2" s="425" t="s">
        <v>36</v>
      </c>
      <c r="M2" s="427" t="s">
        <v>37</v>
      </c>
      <c r="N2" s="429">
        <v>8021000</v>
      </c>
      <c r="O2" s="422"/>
      <c r="P2" s="425" t="s">
        <v>36</v>
      </c>
      <c r="Q2" s="351"/>
      <c r="R2" s="427" t="s">
        <v>37</v>
      </c>
      <c r="S2" s="429">
        <v>8021000</v>
      </c>
      <c r="T2" s="422"/>
      <c r="U2" s="425" t="s">
        <v>36</v>
      </c>
      <c r="V2" s="351"/>
      <c r="W2" s="427" t="s">
        <v>37</v>
      </c>
      <c r="X2" s="429">
        <v>8021000</v>
      </c>
      <c r="Y2" s="422"/>
      <c r="Z2" s="425" t="s">
        <v>36</v>
      </c>
      <c r="AA2" s="354"/>
      <c r="AB2" s="488" t="s">
        <v>37</v>
      </c>
      <c r="AC2" s="474">
        <v>10008000</v>
      </c>
      <c r="AD2" s="475"/>
      <c r="AE2" s="425" t="s">
        <v>36</v>
      </c>
      <c r="AF2" s="478"/>
      <c r="AG2" s="480" t="s">
        <v>37</v>
      </c>
      <c r="AH2" s="474">
        <v>10008000</v>
      </c>
      <c r="AI2" s="475"/>
      <c r="AJ2" s="425" t="s">
        <v>36</v>
      </c>
      <c r="AK2" s="478"/>
      <c r="AL2" s="480" t="s">
        <v>37</v>
      </c>
      <c r="AM2" s="474">
        <v>10008000</v>
      </c>
      <c r="AN2" s="475"/>
      <c r="AO2" s="425" t="s">
        <v>36</v>
      </c>
      <c r="AP2" s="478"/>
      <c r="AQ2" s="480" t="s">
        <v>37</v>
      </c>
      <c r="AR2" s="390"/>
    </row>
    <row r="3" spans="1:44" x14ac:dyDescent="0.25">
      <c r="A3" s="420"/>
      <c r="B3" s="423"/>
      <c r="C3" s="424"/>
      <c r="D3" s="426"/>
      <c r="E3" s="428"/>
      <c r="F3" s="430"/>
      <c r="G3" s="431"/>
      <c r="H3" s="426"/>
      <c r="I3" s="428"/>
      <c r="J3" s="430"/>
      <c r="K3" s="431"/>
      <c r="L3" s="426"/>
      <c r="M3" s="428"/>
      <c r="N3" s="430"/>
      <c r="O3" s="431"/>
      <c r="P3" s="426"/>
      <c r="Q3" s="352"/>
      <c r="R3" s="428"/>
      <c r="S3" s="430"/>
      <c r="T3" s="431"/>
      <c r="U3" s="426"/>
      <c r="V3" s="352"/>
      <c r="W3" s="428"/>
      <c r="X3" s="430"/>
      <c r="Y3" s="431"/>
      <c r="Z3" s="426"/>
      <c r="AA3" s="355"/>
      <c r="AB3" s="489"/>
      <c r="AC3" s="476"/>
      <c r="AD3" s="477"/>
      <c r="AE3" s="426"/>
      <c r="AF3" s="479"/>
      <c r="AG3" s="481"/>
      <c r="AH3" s="476"/>
      <c r="AI3" s="477"/>
      <c r="AJ3" s="426"/>
      <c r="AK3" s="479"/>
      <c r="AL3" s="481"/>
      <c r="AM3" s="476"/>
      <c r="AN3" s="477"/>
      <c r="AO3" s="426"/>
      <c r="AP3" s="479"/>
      <c r="AQ3" s="481"/>
      <c r="AR3" s="391"/>
    </row>
    <row r="4" spans="1:44" ht="13" x14ac:dyDescent="0.25">
      <c r="A4" s="212" t="s">
        <v>38</v>
      </c>
      <c r="B4" s="213"/>
      <c r="C4" s="214"/>
      <c r="D4" s="215">
        <v>75</v>
      </c>
      <c r="E4" s="216">
        <f>C31</f>
        <v>34</v>
      </c>
      <c r="F4" s="217"/>
      <c r="G4" s="230">
        <v>45</v>
      </c>
      <c r="H4" s="215">
        <v>75</v>
      </c>
      <c r="I4" s="216">
        <f>G31</f>
        <v>45</v>
      </c>
      <c r="J4" s="217"/>
      <c r="K4" s="230">
        <v>45</v>
      </c>
      <c r="L4" s="215">
        <v>75</v>
      </c>
      <c r="M4" s="216">
        <f>K31</f>
        <v>47</v>
      </c>
      <c r="N4" s="217"/>
      <c r="O4" s="230">
        <v>31</v>
      </c>
      <c r="P4" s="215">
        <v>75</v>
      </c>
      <c r="Q4" s="337"/>
      <c r="R4" s="216">
        <f>O31</f>
        <v>31</v>
      </c>
      <c r="S4" s="217"/>
      <c r="T4" s="230">
        <v>34</v>
      </c>
      <c r="U4" s="215">
        <v>75</v>
      </c>
      <c r="V4" s="337"/>
      <c r="W4" s="216">
        <f>T31</f>
        <v>34</v>
      </c>
      <c r="X4" s="217"/>
      <c r="Y4" s="230">
        <v>34</v>
      </c>
      <c r="Z4" s="215">
        <v>75</v>
      </c>
      <c r="AA4" s="337"/>
      <c r="AB4" s="358">
        <f>Y31</f>
        <v>22</v>
      </c>
      <c r="AC4" s="364"/>
      <c r="AD4" s="364">
        <v>27</v>
      </c>
      <c r="AE4" s="364"/>
      <c r="AF4" s="364"/>
      <c r="AG4" s="365">
        <v>27</v>
      </c>
      <c r="AH4" s="364"/>
      <c r="AI4" s="364">
        <v>27</v>
      </c>
      <c r="AJ4" s="364"/>
      <c r="AK4" s="364"/>
      <c r="AL4" s="365">
        <v>27</v>
      </c>
      <c r="AM4" s="364"/>
      <c r="AN4" s="364">
        <v>27</v>
      </c>
      <c r="AO4" s="364"/>
      <c r="AP4" s="364"/>
      <c r="AQ4" s="365">
        <v>27</v>
      </c>
      <c r="AR4" s="392"/>
    </row>
    <row r="5" spans="1:44" ht="13" x14ac:dyDescent="0.25">
      <c r="A5" s="218" t="s">
        <v>137</v>
      </c>
      <c r="B5" s="213"/>
      <c r="C5" s="214"/>
      <c r="D5" s="215">
        <v>40</v>
      </c>
      <c r="E5" s="216">
        <f>D31</f>
        <v>50</v>
      </c>
      <c r="F5" s="217"/>
      <c r="G5" s="230">
        <v>42</v>
      </c>
      <c r="H5" s="215">
        <v>40</v>
      </c>
      <c r="I5" s="216">
        <f>H31</f>
        <v>42</v>
      </c>
      <c r="J5" s="217"/>
      <c r="K5" s="230">
        <v>42</v>
      </c>
      <c r="L5" s="215">
        <v>40</v>
      </c>
      <c r="M5" s="216">
        <f>L31</f>
        <v>27</v>
      </c>
      <c r="N5" s="217"/>
      <c r="O5" s="230">
        <v>24</v>
      </c>
      <c r="P5" s="215">
        <v>40</v>
      </c>
      <c r="Q5" s="337"/>
      <c r="R5" s="216">
        <f>P31</f>
        <v>24</v>
      </c>
      <c r="S5" s="217"/>
      <c r="T5" s="230">
        <v>16</v>
      </c>
      <c r="U5" s="215">
        <v>40</v>
      </c>
      <c r="V5" s="337"/>
      <c r="W5" s="216">
        <f>U31</f>
        <v>16</v>
      </c>
      <c r="X5" s="217"/>
      <c r="Y5" s="230">
        <v>16</v>
      </c>
      <c r="Z5" s="215">
        <v>40</v>
      </c>
      <c r="AA5" s="337"/>
      <c r="AB5" s="358">
        <f>Z31</f>
        <v>22</v>
      </c>
      <c r="AC5" s="364"/>
      <c r="AD5" s="364">
        <v>21</v>
      </c>
      <c r="AE5" s="364"/>
      <c r="AF5" s="364"/>
      <c r="AG5" s="365">
        <v>21</v>
      </c>
      <c r="AH5" s="364"/>
      <c r="AI5" s="364">
        <v>21</v>
      </c>
      <c r="AJ5" s="364"/>
      <c r="AK5" s="364"/>
      <c r="AL5" s="365">
        <v>21</v>
      </c>
      <c r="AM5" s="364"/>
      <c r="AN5" s="364">
        <v>21</v>
      </c>
      <c r="AO5" s="364"/>
      <c r="AP5" s="364"/>
      <c r="AQ5" s="365">
        <v>21</v>
      </c>
      <c r="AR5" s="392"/>
    </row>
    <row r="6" spans="1:44" ht="13" x14ac:dyDescent="0.25">
      <c r="A6" s="218" t="s">
        <v>138</v>
      </c>
      <c r="B6" s="213"/>
      <c r="C6" s="214"/>
      <c r="D6" s="215">
        <v>40</v>
      </c>
      <c r="E6" s="216">
        <f>E31</f>
        <v>15</v>
      </c>
      <c r="F6" s="217"/>
      <c r="G6" s="236">
        <v>13</v>
      </c>
      <c r="H6" s="274">
        <v>40</v>
      </c>
      <c r="I6" s="216">
        <f>I31</f>
        <v>13</v>
      </c>
      <c r="J6" s="217"/>
      <c r="K6" s="236">
        <v>13</v>
      </c>
      <c r="L6" s="274">
        <v>40</v>
      </c>
      <c r="M6" s="216">
        <f>M31</f>
        <v>21</v>
      </c>
      <c r="N6" s="217"/>
      <c r="O6" s="236">
        <v>12</v>
      </c>
      <c r="P6" s="274">
        <v>40</v>
      </c>
      <c r="Q6" s="338"/>
      <c r="R6" s="216">
        <f>R31</f>
        <v>24</v>
      </c>
      <c r="S6" s="217"/>
      <c r="T6" s="236">
        <v>21</v>
      </c>
      <c r="U6" s="274">
        <v>40</v>
      </c>
      <c r="V6" s="338"/>
      <c r="W6" s="216">
        <f>W31</f>
        <v>16</v>
      </c>
      <c r="X6" s="217"/>
      <c r="Y6" s="236">
        <v>21</v>
      </c>
      <c r="Z6" s="274">
        <v>40</v>
      </c>
      <c r="AA6" s="338"/>
      <c r="AB6" s="358">
        <f>AB31</f>
        <v>35</v>
      </c>
      <c r="AC6" s="364"/>
      <c r="AD6" s="364">
        <v>15</v>
      </c>
      <c r="AE6" s="364"/>
      <c r="AF6" s="364"/>
      <c r="AG6" s="365">
        <v>15</v>
      </c>
      <c r="AH6" s="364"/>
      <c r="AI6" s="364">
        <v>15</v>
      </c>
      <c r="AJ6" s="364"/>
      <c r="AK6" s="364"/>
      <c r="AL6" s="365">
        <v>15</v>
      </c>
      <c r="AM6" s="364"/>
      <c r="AN6" s="364">
        <v>15</v>
      </c>
      <c r="AO6" s="364"/>
      <c r="AP6" s="364"/>
      <c r="AQ6" s="365">
        <v>15</v>
      </c>
      <c r="AR6" s="392"/>
    </row>
    <row r="7" spans="1:44" ht="13" x14ac:dyDescent="0.25">
      <c r="A7" s="231" t="s">
        <v>180</v>
      </c>
      <c r="B7" s="213"/>
      <c r="C7" s="214"/>
      <c r="D7" s="215"/>
      <c r="E7" s="216"/>
      <c r="F7" s="217"/>
      <c r="G7" s="236"/>
      <c r="H7" s="274"/>
      <c r="I7" s="216"/>
      <c r="J7" s="217"/>
      <c r="K7" s="236"/>
      <c r="L7" s="274"/>
      <c r="M7" s="216"/>
      <c r="N7" s="217"/>
      <c r="O7" s="236">
        <v>24</v>
      </c>
      <c r="P7" s="274">
        <v>24</v>
      </c>
      <c r="Q7" s="338"/>
      <c r="R7" s="216">
        <f>R32</f>
        <v>13680</v>
      </c>
      <c r="S7" s="217"/>
      <c r="T7" s="236">
        <v>16</v>
      </c>
      <c r="U7" s="274">
        <v>24</v>
      </c>
      <c r="V7" s="338"/>
      <c r="W7" s="216">
        <f>W32</f>
        <v>11936</v>
      </c>
      <c r="X7" s="217"/>
      <c r="Y7" s="236">
        <v>16</v>
      </c>
      <c r="Z7" s="274">
        <v>24</v>
      </c>
      <c r="AA7" s="338"/>
      <c r="AB7" s="358">
        <f>AB32</f>
        <v>0</v>
      </c>
      <c r="AC7" s="364"/>
      <c r="AD7" s="364">
        <v>25</v>
      </c>
      <c r="AE7" s="364"/>
      <c r="AF7" s="364"/>
      <c r="AG7" s="365">
        <v>25</v>
      </c>
      <c r="AH7" s="364"/>
      <c r="AI7" s="364">
        <v>25</v>
      </c>
      <c r="AJ7" s="364"/>
      <c r="AK7" s="364"/>
      <c r="AL7" s="365">
        <v>25</v>
      </c>
      <c r="AM7" s="364"/>
      <c r="AN7" s="364">
        <v>25</v>
      </c>
      <c r="AO7" s="364"/>
      <c r="AP7" s="364"/>
      <c r="AQ7" s="365">
        <v>25</v>
      </c>
      <c r="AR7" s="392"/>
    </row>
    <row r="8" spans="1:44" ht="13" x14ac:dyDescent="0.25">
      <c r="A8" s="212" t="s">
        <v>40</v>
      </c>
      <c r="B8" s="219"/>
      <c r="C8" s="220"/>
      <c r="D8" s="215">
        <f>SUM(D4:D6)</f>
        <v>155</v>
      </c>
      <c r="E8" s="216">
        <f>E32</f>
        <v>99</v>
      </c>
      <c r="F8" s="221"/>
      <c r="G8" s="275">
        <f>SUM(G4:G6)</f>
        <v>100</v>
      </c>
      <c r="H8" s="215">
        <f>SUM(H4:H6)</f>
        <v>155</v>
      </c>
      <c r="I8" s="216">
        <f>IF(I32=0,"0",I32)</f>
        <v>100</v>
      </c>
      <c r="J8" s="221"/>
      <c r="K8" s="275">
        <f>SUM(K4:K6)</f>
        <v>100</v>
      </c>
      <c r="L8" s="215">
        <f>SUM(L4:L6)</f>
        <v>155</v>
      </c>
      <c r="M8" s="216">
        <f>IF(M32=0,"0",M32)</f>
        <v>95</v>
      </c>
      <c r="N8" s="221"/>
      <c r="O8" s="275">
        <f>SUM(O4:O7)</f>
        <v>91</v>
      </c>
      <c r="P8" s="215">
        <v>90</v>
      </c>
      <c r="Q8" s="337"/>
      <c r="R8" s="216">
        <f>IF(R32=0,"0",R32)</f>
        <v>13680</v>
      </c>
      <c r="S8" s="221"/>
      <c r="T8" s="275">
        <f>SUM(T4:T7)</f>
        <v>87</v>
      </c>
      <c r="U8" s="215">
        <v>90</v>
      </c>
      <c r="V8" s="337"/>
      <c r="W8" s="216">
        <f>IF(W32=0,"0",W32)</f>
        <v>11936</v>
      </c>
      <c r="X8" s="221"/>
      <c r="Y8" s="275">
        <f>SUM(Y4:Y7)</f>
        <v>87</v>
      </c>
      <c r="Z8" s="215">
        <v>90</v>
      </c>
      <c r="AA8" s="337"/>
      <c r="AB8" s="358" t="str">
        <f>IF(AB32=0,"0",AB32)</f>
        <v>0</v>
      </c>
      <c r="AC8" s="364"/>
      <c r="AD8" s="364"/>
      <c r="AE8" s="364"/>
      <c r="AF8" s="364"/>
      <c r="AG8" s="365"/>
      <c r="AH8" s="364"/>
      <c r="AI8" s="364"/>
      <c r="AJ8" s="364"/>
      <c r="AK8" s="364"/>
      <c r="AL8" s="365"/>
      <c r="AM8" s="364"/>
      <c r="AN8" s="364"/>
      <c r="AO8" s="364"/>
      <c r="AP8" s="364"/>
      <c r="AQ8" s="365"/>
      <c r="AR8" s="392"/>
    </row>
    <row r="9" spans="1:44" ht="13" x14ac:dyDescent="0.3">
      <c r="A9" s="222" t="s">
        <v>42</v>
      </c>
      <c r="B9" s="223"/>
      <c r="C9" s="223"/>
      <c r="D9" s="223"/>
      <c r="E9" s="224"/>
      <c r="F9" s="223"/>
      <c r="G9" s="276"/>
      <c r="H9" s="223"/>
      <c r="I9" s="225"/>
      <c r="J9" s="223"/>
      <c r="K9" s="276"/>
      <c r="L9" s="223"/>
      <c r="M9" s="225"/>
      <c r="N9" s="223"/>
      <c r="O9" s="276"/>
      <c r="P9" s="223"/>
      <c r="Q9" s="223"/>
      <c r="R9" s="225"/>
      <c r="S9" s="223"/>
      <c r="T9" s="276"/>
      <c r="U9" s="223"/>
      <c r="V9" s="223"/>
      <c r="W9" s="225"/>
      <c r="X9" s="223"/>
      <c r="Y9" s="276"/>
      <c r="Z9" s="223"/>
      <c r="AA9" s="223"/>
      <c r="AB9" s="359"/>
      <c r="AC9" s="368"/>
      <c r="AD9" s="369"/>
      <c r="AE9" s="369"/>
      <c r="AF9" s="369"/>
      <c r="AG9" s="359"/>
      <c r="AH9" s="368"/>
      <c r="AI9" s="369"/>
      <c r="AJ9" s="369"/>
      <c r="AK9" s="369"/>
      <c r="AL9" s="359"/>
      <c r="AM9" s="368"/>
      <c r="AN9" s="369"/>
      <c r="AO9" s="369"/>
      <c r="AP9" s="369"/>
      <c r="AQ9" s="359"/>
      <c r="AR9" s="393"/>
    </row>
    <row r="10" spans="1:44" ht="13" x14ac:dyDescent="0.25">
      <c r="A10" s="212" t="s">
        <v>38</v>
      </c>
      <c r="B10" s="226"/>
      <c r="C10" s="230">
        <f>B49</f>
        <v>2549</v>
      </c>
      <c r="D10" s="227">
        <f>D4/C10</f>
        <v>2.9423303256178895E-2</v>
      </c>
      <c r="E10" s="228">
        <f>E4/C10</f>
        <v>1.3338564142801098E-2</v>
      </c>
      <c r="F10" s="229"/>
      <c r="G10" s="214">
        <v>2594</v>
      </c>
      <c r="H10" s="227">
        <f>H4/G10</f>
        <v>2.8912875867386275E-2</v>
      </c>
      <c r="I10" s="228">
        <f>I4/G10</f>
        <v>1.7347725520431765E-2</v>
      </c>
      <c r="J10" s="229"/>
      <c r="K10" s="214">
        <v>2411</v>
      </c>
      <c r="L10" s="227">
        <f>L4/K10</f>
        <v>3.1107424305267525E-2</v>
      </c>
      <c r="M10" s="228">
        <f>M4/K10</f>
        <v>1.9493985897967647E-2</v>
      </c>
      <c r="N10" s="229"/>
      <c r="O10" s="214">
        <v>2398</v>
      </c>
      <c r="P10" s="227">
        <f>P4/O10</f>
        <v>3.1276063386155128E-2</v>
      </c>
      <c r="Q10" s="339"/>
      <c r="R10" s="228">
        <f>R4/O10</f>
        <v>1.292743953294412E-2</v>
      </c>
      <c r="S10" s="229"/>
      <c r="T10" s="214">
        <v>2698</v>
      </c>
      <c r="U10" s="227">
        <f>U4/T10</f>
        <v>2.7798369162342476E-2</v>
      </c>
      <c r="V10" s="339"/>
      <c r="W10" s="228">
        <f>W4/T10</f>
        <v>1.2601927353595256E-2</v>
      </c>
      <c r="X10" s="229"/>
      <c r="Y10" s="214">
        <v>2698</v>
      </c>
      <c r="Z10" s="227">
        <f>Z4/Y10</f>
        <v>2.7798369162342476E-2</v>
      </c>
      <c r="AA10" s="339"/>
      <c r="AB10" s="360">
        <f>AB4/Y10</f>
        <v>8.1541882876204601E-3</v>
      </c>
      <c r="AC10" s="366"/>
      <c r="AD10" s="364">
        <v>1620</v>
      </c>
      <c r="AE10" s="366"/>
      <c r="AF10" s="366"/>
      <c r="AG10" s="367"/>
      <c r="AH10" s="366"/>
      <c r="AI10" s="364">
        <v>1620</v>
      </c>
      <c r="AJ10" s="366"/>
      <c r="AK10" s="366"/>
      <c r="AL10" s="367"/>
      <c r="AM10" s="366"/>
      <c r="AN10" s="364">
        <v>1620</v>
      </c>
      <c r="AO10" s="366"/>
      <c r="AP10" s="366"/>
      <c r="AQ10" s="367"/>
      <c r="AR10" s="394"/>
    </row>
    <row r="11" spans="1:44" ht="13" x14ac:dyDescent="0.25">
      <c r="A11" s="231" t="s">
        <v>137</v>
      </c>
      <c r="B11" s="226"/>
      <c r="C11" s="230">
        <f>C49</f>
        <v>3045</v>
      </c>
      <c r="D11" s="232">
        <f>D5/C11</f>
        <v>1.3136288998357963E-2</v>
      </c>
      <c r="E11" s="228">
        <f>E5/C11</f>
        <v>1.6420361247947456E-2</v>
      </c>
      <c r="F11" s="233"/>
      <c r="G11" s="214">
        <v>2816</v>
      </c>
      <c r="H11" s="232">
        <f>H5/G11</f>
        <v>1.4204545454545454E-2</v>
      </c>
      <c r="I11" s="228">
        <f>I5/G11</f>
        <v>1.4914772727272728E-2</v>
      </c>
      <c r="J11" s="233"/>
      <c r="K11" s="214">
        <v>2454</v>
      </c>
      <c r="L11" s="232">
        <f>L5/K11</f>
        <v>1.6299918500407497E-2</v>
      </c>
      <c r="M11" s="228">
        <f>M5/K11</f>
        <v>1.1002444987775062E-2</v>
      </c>
      <c r="N11" s="233"/>
      <c r="O11" s="214">
        <v>2280</v>
      </c>
      <c r="P11" s="232">
        <f>P5/O11</f>
        <v>1.7543859649122806E-2</v>
      </c>
      <c r="Q11" s="340"/>
      <c r="R11" s="228">
        <f>R5/O11</f>
        <v>1.0526315789473684E-2</v>
      </c>
      <c r="S11" s="233"/>
      <c r="T11" s="214">
        <v>2470</v>
      </c>
      <c r="U11" s="232">
        <f>U5/T11</f>
        <v>1.6194331983805668E-2</v>
      </c>
      <c r="V11" s="340"/>
      <c r="W11" s="228">
        <f>W5/T11</f>
        <v>6.4777327935222669E-3</v>
      </c>
      <c r="X11" s="233"/>
      <c r="Y11" s="214">
        <v>2470</v>
      </c>
      <c r="Z11" s="232">
        <f>Z5/Y11</f>
        <v>1.6194331983805668E-2</v>
      </c>
      <c r="AA11" s="340"/>
      <c r="AB11" s="360">
        <f>AB5/Y11</f>
        <v>8.9068825910931168E-3</v>
      </c>
      <c r="AC11" s="366"/>
      <c r="AD11" s="364">
        <v>2287</v>
      </c>
      <c r="AE11" s="366"/>
      <c r="AF11" s="366"/>
      <c r="AG11" s="367"/>
      <c r="AH11" s="366"/>
      <c r="AI11" s="364">
        <v>2287</v>
      </c>
      <c r="AJ11" s="366"/>
      <c r="AK11" s="366"/>
      <c r="AL11" s="367"/>
      <c r="AM11" s="366"/>
      <c r="AN11" s="364">
        <v>2287</v>
      </c>
      <c r="AO11" s="366"/>
      <c r="AP11" s="366"/>
      <c r="AQ11" s="367"/>
      <c r="AR11" s="394"/>
    </row>
    <row r="12" spans="1:44" ht="13" x14ac:dyDescent="0.25">
      <c r="A12" s="231" t="s">
        <v>138</v>
      </c>
      <c r="B12" s="234"/>
      <c r="C12" s="236">
        <f>D49</f>
        <v>1473</v>
      </c>
      <c r="D12" s="232">
        <f>D6/C12</f>
        <v>2.7155465037338764E-2</v>
      </c>
      <c r="E12" s="228">
        <f>E6/C12</f>
        <v>1.0183299389002037E-2</v>
      </c>
      <c r="F12" s="235"/>
      <c r="G12" s="277">
        <v>1863</v>
      </c>
      <c r="H12" s="232">
        <f>H6/G12</f>
        <v>2.147074610842727E-2</v>
      </c>
      <c r="I12" s="228">
        <f>I6/G12</f>
        <v>6.9779924852388618E-3</v>
      </c>
      <c r="J12" s="235"/>
      <c r="K12" s="277">
        <v>1874</v>
      </c>
      <c r="L12" s="232">
        <f>L6/K12</f>
        <v>2.1344717182497332E-2</v>
      </c>
      <c r="M12" s="228">
        <f>M6/K12</f>
        <v>1.1205976520811099E-2</v>
      </c>
      <c r="N12" s="235"/>
      <c r="O12" s="277">
        <v>1379</v>
      </c>
      <c r="P12" s="232">
        <f>P6/O12</f>
        <v>2.9006526468455404E-2</v>
      </c>
      <c r="Q12" s="340"/>
      <c r="R12" s="228">
        <f>R6/O12</f>
        <v>1.7403915881073241E-2</v>
      </c>
      <c r="S12" s="235"/>
      <c r="T12" s="277">
        <v>2008</v>
      </c>
      <c r="U12" s="232">
        <f>U6/T12</f>
        <v>1.9920318725099601E-2</v>
      </c>
      <c r="V12" s="340"/>
      <c r="W12" s="228">
        <f>W6/T12</f>
        <v>7.9681274900398405E-3</v>
      </c>
      <c r="X12" s="235"/>
      <c r="Y12" s="277">
        <v>2008</v>
      </c>
      <c r="Z12" s="232">
        <f>Z6/Y12</f>
        <v>1.9920318725099601E-2</v>
      </c>
      <c r="AA12" s="340"/>
      <c r="AB12" s="360">
        <f>AB6/Y12</f>
        <v>1.743027888446215E-2</v>
      </c>
      <c r="AC12" s="366"/>
      <c r="AD12" s="364">
        <v>1708</v>
      </c>
      <c r="AE12" s="366"/>
      <c r="AF12" s="366"/>
      <c r="AG12" s="367"/>
      <c r="AH12" s="366"/>
      <c r="AI12" s="364">
        <v>1708</v>
      </c>
      <c r="AJ12" s="366"/>
      <c r="AK12" s="366"/>
      <c r="AL12" s="367"/>
      <c r="AM12" s="366"/>
      <c r="AN12" s="364">
        <v>1708</v>
      </c>
      <c r="AO12" s="366"/>
      <c r="AP12" s="366"/>
      <c r="AQ12" s="367"/>
      <c r="AR12" s="394"/>
    </row>
    <row r="13" spans="1:44" ht="13" x14ac:dyDescent="0.25">
      <c r="A13" s="231" t="s">
        <v>180</v>
      </c>
      <c r="B13" s="234"/>
      <c r="C13" s="236"/>
      <c r="D13" s="341"/>
      <c r="E13" s="342"/>
      <c r="F13" s="235"/>
      <c r="G13" s="343"/>
      <c r="H13" s="341"/>
      <c r="I13" s="342"/>
      <c r="J13" s="235"/>
      <c r="K13" s="343"/>
      <c r="L13" s="341"/>
      <c r="M13" s="342"/>
      <c r="N13" s="235"/>
      <c r="O13" s="343"/>
      <c r="P13" s="341"/>
      <c r="Q13" s="344"/>
      <c r="R13" s="342"/>
      <c r="S13" s="235"/>
      <c r="T13" s="343"/>
      <c r="U13" s="341"/>
      <c r="V13" s="344"/>
      <c r="W13" s="342"/>
      <c r="X13" s="235"/>
      <c r="Y13" s="343"/>
      <c r="Z13" s="341"/>
      <c r="AA13" s="344"/>
      <c r="AB13" s="361"/>
      <c r="AC13" s="366"/>
      <c r="AD13" s="364"/>
      <c r="AE13" s="366"/>
      <c r="AF13" s="366"/>
      <c r="AG13" s="367"/>
      <c r="AH13" s="366"/>
      <c r="AI13" s="364"/>
      <c r="AJ13" s="366"/>
      <c r="AK13" s="366"/>
      <c r="AL13" s="367"/>
      <c r="AM13" s="366"/>
      <c r="AN13" s="364"/>
      <c r="AO13" s="366"/>
      <c r="AP13" s="366"/>
      <c r="AQ13" s="367"/>
      <c r="AR13" s="394"/>
    </row>
    <row r="14" spans="1:44" ht="13.5" thickBot="1" x14ac:dyDescent="0.3">
      <c r="A14" s="237" t="s">
        <v>40</v>
      </c>
      <c r="B14" s="238"/>
      <c r="C14" s="242">
        <f>SUM(C10:C12)</f>
        <v>7067</v>
      </c>
      <c r="D14" s="239">
        <f>D8/C14</f>
        <v>2.1932927692089994E-2</v>
      </c>
      <c r="E14" s="240">
        <f>E8/C14</f>
        <v>1.4008773171076835E-2</v>
      </c>
      <c r="F14" s="241"/>
      <c r="G14" s="242">
        <f>SUM(G10:G12)</f>
        <v>7273</v>
      </c>
      <c r="H14" s="239">
        <f>H8/G14</f>
        <v>2.131170081121958E-2</v>
      </c>
      <c r="I14" s="240">
        <f>I8/G14</f>
        <v>1.3749484394335213E-2</v>
      </c>
      <c r="J14" s="241"/>
      <c r="K14" s="242">
        <v>6739</v>
      </c>
      <c r="L14" s="239">
        <f>L8/K14</f>
        <v>2.3000445169906514E-2</v>
      </c>
      <c r="M14" s="240">
        <f>M8/K14</f>
        <v>1.4097047039620121E-2</v>
      </c>
      <c r="N14" s="241"/>
      <c r="O14" s="242">
        <f>SUM(O10:O12)</f>
        <v>6057</v>
      </c>
      <c r="P14" s="239">
        <f>P8/O14</f>
        <v>1.4858841010401188E-2</v>
      </c>
      <c r="Q14" s="345"/>
      <c r="R14" s="240">
        <f>R8/O14</f>
        <v>2.2585438335809807</v>
      </c>
      <c r="S14" s="241"/>
      <c r="T14" s="242">
        <v>7176</v>
      </c>
      <c r="U14" s="239">
        <f>U8/T14</f>
        <v>1.254180602006689E-2</v>
      </c>
      <c r="V14" s="345"/>
      <c r="W14" s="240">
        <f>W8/T14</f>
        <v>1.6633221850613156</v>
      </c>
      <c r="X14" s="241"/>
      <c r="Y14" s="242">
        <v>7176</v>
      </c>
      <c r="Z14" s="239">
        <f>Z8/Y14</f>
        <v>1.254180602006689E-2</v>
      </c>
      <c r="AA14" s="345"/>
      <c r="AB14" s="362">
        <f>AB8/Y14</f>
        <v>0</v>
      </c>
      <c r="AC14" s="370"/>
      <c r="AD14" s="373"/>
      <c r="AE14" s="370"/>
      <c r="AF14" s="370"/>
      <c r="AG14" s="371"/>
      <c r="AH14" s="370"/>
      <c r="AI14" s="373"/>
      <c r="AJ14" s="370"/>
      <c r="AK14" s="370"/>
      <c r="AL14" s="371"/>
      <c r="AM14" s="370"/>
      <c r="AN14" s="373"/>
      <c r="AO14" s="370"/>
      <c r="AP14" s="370"/>
      <c r="AQ14" s="371"/>
      <c r="AR14" s="394"/>
    </row>
    <row r="15" spans="1:44" x14ac:dyDescent="0.25">
      <c r="A15" s="243"/>
      <c r="B15" s="244"/>
      <c r="I15" s="245"/>
      <c r="M15" s="245"/>
      <c r="R15" s="245"/>
      <c r="W15" s="245"/>
      <c r="AB15" s="245"/>
      <c r="AC15" s="316"/>
      <c r="AD15" s="244"/>
      <c r="AE15" s="244"/>
      <c r="AF15" s="244"/>
      <c r="AG15" s="372"/>
      <c r="AH15" s="316"/>
      <c r="AI15" s="244"/>
      <c r="AJ15" s="244"/>
      <c r="AK15" s="244"/>
      <c r="AL15" s="372"/>
      <c r="AM15" s="316"/>
      <c r="AN15" s="244"/>
      <c r="AO15" s="244"/>
      <c r="AP15" s="244"/>
      <c r="AQ15" s="372"/>
      <c r="AR15" s="384"/>
    </row>
    <row r="16" spans="1:44" ht="13" x14ac:dyDescent="0.3">
      <c r="A16" s="432"/>
      <c r="B16" s="434" t="s">
        <v>131</v>
      </c>
      <c r="C16" s="434"/>
      <c r="D16" s="435"/>
      <c r="E16" s="435"/>
      <c r="F16" s="442" t="s">
        <v>132</v>
      </c>
      <c r="G16" s="443"/>
      <c r="H16" s="443"/>
      <c r="I16" s="444"/>
      <c r="J16" s="442" t="s">
        <v>155</v>
      </c>
      <c r="K16" s="443"/>
      <c r="L16" s="443"/>
      <c r="M16" s="444"/>
      <c r="N16" s="442" t="s">
        <v>179</v>
      </c>
      <c r="O16" s="443"/>
      <c r="P16" s="443"/>
      <c r="Q16" s="443"/>
      <c r="R16" s="444"/>
      <c r="S16" s="442" t="s">
        <v>190</v>
      </c>
      <c r="T16" s="443"/>
      <c r="U16" s="443"/>
      <c r="V16" s="443"/>
      <c r="W16" s="444"/>
      <c r="X16" s="442" t="s">
        <v>194</v>
      </c>
      <c r="Y16" s="443"/>
      <c r="Z16" s="443"/>
      <c r="AA16" s="443"/>
      <c r="AB16" s="444"/>
      <c r="AC16" s="482" t="s">
        <v>199</v>
      </c>
      <c r="AD16" s="483"/>
      <c r="AE16" s="483"/>
      <c r="AF16" s="483"/>
      <c r="AG16" s="484"/>
      <c r="AH16" s="482" t="s">
        <v>201</v>
      </c>
      <c r="AI16" s="483"/>
      <c r="AJ16" s="483"/>
      <c r="AK16" s="483"/>
      <c r="AL16" s="484"/>
      <c r="AM16" s="482" t="s">
        <v>207</v>
      </c>
      <c r="AN16" s="483"/>
      <c r="AO16" s="483"/>
      <c r="AP16" s="483"/>
      <c r="AQ16" s="484"/>
      <c r="AR16" s="385"/>
    </row>
    <row r="17" spans="1:45" ht="13.5" thickBot="1" x14ac:dyDescent="0.35">
      <c r="A17" s="433"/>
      <c r="B17" s="436"/>
      <c r="C17" s="436"/>
      <c r="D17" s="436"/>
      <c r="E17" s="436"/>
      <c r="F17" s="445"/>
      <c r="G17" s="446"/>
      <c r="H17" s="446"/>
      <c r="I17" s="447"/>
      <c r="J17" s="445"/>
      <c r="K17" s="446"/>
      <c r="L17" s="446"/>
      <c r="M17" s="447"/>
      <c r="N17" s="445"/>
      <c r="O17" s="446"/>
      <c r="P17" s="446"/>
      <c r="Q17" s="446"/>
      <c r="R17" s="447"/>
      <c r="S17" s="445"/>
      <c r="T17" s="446"/>
      <c r="U17" s="446"/>
      <c r="V17" s="446"/>
      <c r="W17" s="447"/>
      <c r="X17" s="445"/>
      <c r="Y17" s="446"/>
      <c r="Z17" s="446"/>
      <c r="AA17" s="446"/>
      <c r="AB17" s="447"/>
      <c r="AC17" s="485"/>
      <c r="AD17" s="486"/>
      <c r="AE17" s="486"/>
      <c r="AF17" s="486"/>
      <c r="AG17" s="487"/>
      <c r="AH17" s="485"/>
      <c r="AI17" s="486"/>
      <c r="AJ17" s="486"/>
      <c r="AK17" s="486"/>
      <c r="AL17" s="487"/>
      <c r="AM17" s="485"/>
      <c r="AN17" s="486"/>
      <c r="AO17" s="486"/>
      <c r="AP17" s="486"/>
      <c r="AQ17" s="487"/>
      <c r="AR17" s="385"/>
    </row>
    <row r="18" spans="1:45" ht="40" x14ac:dyDescent="0.25">
      <c r="A18" s="246" t="s">
        <v>51</v>
      </c>
      <c r="B18" s="247" t="s">
        <v>52</v>
      </c>
      <c r="C18" s="248" t="s">
        <v>97</v>
      </c>
      <c r="D18" s="248" t="s">
        <v>133</v>
      </c>
      <c r="E18" s="249" t="s">
        <v>134</v>
      </c>
      <c r="F18" s="250" t="s">
        <v>52</v>
      </c>
      <c r="G18" s="248" t="s">
        <v>97</v>
      </c>
      <c r="H18" s="251" t="s">
        <v>133</v>
      </c>
      <c r="I18" s="252" t="s">
        <v>134</v>
      </c>
      <c r="J18" s="250" t="s">
        <v>52</v>
      </c>
      <c r="K18" s="248" t="s">
        <v>97</v>
      </c>
      <c r="L18" s="251" t="s">
        <v>133</v>
      </c>
      <c r="M18" s="252" t="s">
        <v>134</v>
      </c>
      <c r="N18" s="250" t="s">
        <v>52</v>
      </c>
      <c r="O18" s="248" t="s">
        <v>97</v>
      </c>
      <c r="P18" s="251" t="s">
        <v>133</v>
      </c>
      <c r="Q18" s="251" t="s">
        <v>134</v>
      </c>
      <c r="R18" s="252" t="s">
        <v>181</v>
      </c>
      <c r="S18" s="250" t="s">
        <v>52</v>
      </c>
      <c r="T18" s="248" t="s">
        <v>97</v>
      </c>
      <c r="U18" s="251" t="s">
        <v>133</v>
      </c>
      <c r="V18" s="251" t="s">
        <v>134</v>
      </c>
      <c r="W18" s="252" t="s">
        <v>181</v>
      </c>
      <c r="X18" s="250" t="s">
        <v>52</v>
      </c>
      <c r="Y18" s="248" t="s">
        <v>97</v>
      </c>
      <c r="Z18" s="251" t="s">
        <v>133</v>
      </c>
      <c r="AA18" s="251" t="s">
        <v>134</v>
      </c>
      <c r="AB18" s="252" t="s">
        <v>181</v>
      </c>
      <c r="AC18" s="250" t="s">
        <v>52</v>
      </c>
      <c r="AD18" s="248" t="s">
        <v>97</v>
      </c>
      <c r="AE18" s="248" t="s">
        <v>133</v>
      </c>
      <c r="AF18" s="248" t="s">
        <v>134</v>
      </c>
      <c r="AG18" s="252" t="s">
        <v>181</v>
      </c>
      <c r="AH18" s="250" t="s">
        <v>52</v>
      </c>
      <c r="AI18" s="248" t="s">
        <v>97</v>
      </c>
      <c r="AJ18" s="248" t="s">
        <v>133</v>
      </c>
      <c r="AK18" s="248" t="s">
        <v>134</v>
      </c>
      <c r="AL18" s="252" t="s">
        <v>181</v>
      </c>
      <c r="AM18" s="250" t="s">
        <v>52</v>
      </c>
      <c r="AN18" s="248" t="s">
        <v>97</v>
      </c>
      <c r="AO18" s="248" t="s">
        <v>133</v>
      </c>
      <c r="AP18" s="248" t="s">
        <v>134</v>
      </c>
      <c r="AQ18" s="252" t="s">
        <v>181</v>
      </c>
      <c r="AR18" s="386"/>
    </row>
    <row r="19" spans="1:45" ht="17.5" x14ac:dyDescent="0.55000000000000004">
      <c r="A19" s="253" t="s">
        <v>2</v>
      </c>
      <c r="B19" s="278">
        <v>1112</v>
      </c>
      <c r="C19" s="254">
        <v>2</v>
      </c>
      <c r="D19" s="254">
        <v>7</v>
      </c>
      <c r="E19" s="255">
        <v>1</v>
      </c>
      <c r="F19" s="257">
        <v>812</v>
      </c>
      <c r="G19" s="254">
        <v>1</v>
      </c>
      <c r="H19" s="254">
        <v>5</v>
      </c>
      <c r="I19" s="255">
        <v>1</v>
      </c>
      <c r="J19" s="257">
        <v>1076</v>
      </c>
      <c r="K19" s="254">
        <v>4</v>
      </c>
      <c r="L19" s="254">
        <v>6</v>
      </c>
      <c r="M19" s="255">
        <v>0</v>
      </c>
      <c r="N19" s="257">
        <v>889</v>
      </c>
      <c r="O19" s="254">
        <v>5</v>
      </c>
      <c r="P19" s="254">
        <v>1</v>
      </c>
      <c r="Q19" s="254">
        <v>3</v>
      </c>
      <c r="R19" s="255">
        <v>10</v>
      </c>
      <c r="S19" s="257">
        <v>1524</v>
      </c>
      <c r="T19" s="254">
        <v>8</v>
      </c>
      <c r="U19" s="254">
        <v>5</v>
      </c>
      <c r="V19" s="254">
        <v>4</v>
      </c>
      <c r="W19" s="255">
        <v>6</v>
      </c>
      <c r="X19" s="257">
        <v>1717</v>
      </c>
      <c r="Y19" s="254">
        <v>2</v>
      </c>
      <c r="Z19" s="254">
        <v>6</v>
      </c>
      <c r="AA19" s="254">
        <v>8</v>
      </c>
      <c r="AB19" s="255">
        <v>7</v>
      </c>
      <c r="AC19" s="257">
        <v>1855</v>
      </c>
      <c r="AD19" s="254">
        <v>10</v>
      </c>
      <c r="AE19" s="254">
        <v>7</v>
      </c>
      <c r="AF19" s="254">
        <v>4</v>
      </c>
      <c r="AG19" s="255">
        <v>13</v>
      </c>
      <c r="AH19" s="257">
        <v>1549</v>
      </c>
      <c r="AI19" s="254">
        <v>12</v>
      </c>
      <c r="AJ19" s="254">
        <v>7</v>
      </c>
      <c r="AK19" s="254">
        <v>4</v>
      </c>
      <c r="AL19" s="255">
        <v>6</v>
      </c>
      <c r="AM19" s="257">
        <v>875</v>
      </c>
      <c r="AN19" s="254">
        <v>12</v>
      </c>
      <c r="AO19" s="254">
        <v>5</v>
      </c>
      <c r="AP19" s="254">
        <v>1</v>
      </c>
      <c r="AQ19" s="255">
        <v>5</v>
      </c>
      <c r="AR19" s="263"/>
      <c r="AS19" s="188" t="s">
        <v>2</v>
      </c>
    </row>
    <row r="20" spans="1:45" ht="17.5" x14ac:dyDescent="0.55000000000000004">
      <c r="A20" s="253" t="s">
        <v>3</v>
      </c>
      <c r="B20" s="278">
        <v>107</v>
      </c>
      <c r="C20" s="254">
        <v>0</v>
      </c>
      <c r="D20" s="254">
        <v>1</v>
      </c>
      <c r="E20" s="255">
        <v>0</v>
      </c>
      <c r="F20" s="257">
        <v>69</v>
      </c>
      <c r="G20" s="254">
        <v>2</v>
      </c>
      <c r="H20" s="254">
        <v>0</v>
      </c>
      <c r="I20" s="255">
        <v>0</v>
      </c>
      <c r="J20" s="257">
        <v>121</v>
      </c>
      <c r="K20" s="254">
        <v>2</v>
      </c>
      <c r="L20" s="254">
        <v>0</v>
      </c>
      <c r="M20" s="255">
        <v>0</v>
      </c>
      <c r="N20" s="257">
        <v>54</v>
      </c>
      <c r="O20" s="254">
        <v>1</v>
      </c>
      <c r="P20" s="254">
        <v>0</v>
      </c>
      <c r="Q20" s="254">
        <v>0</v>
      </c>
      <c r="R20" s="255">
        <v>0</v>
      </c>
      <c r="S20" s="257">
        <v>59</v>
      </c>
      <c r="T20" s="254">
        <v>0</v>
      </c>
      <c r="U20" s="254">
        <v>0</v>
      </c>
      <c r="V20" s="254">
        <v>0</v>
      </c>
      <c r="W20" s="255">
        <v>0</v>
      </c>
      <c r="X20" s="257">
        <v>42</v>
      </c>
      <c r="Y20" s="254">
        <v>1</v>
      </c>
      <c r="Z20" s="254">
        <v>0</v>
      </c>
      <c r="AA20" s="254">
        <v>0</v>
      </c>
      <c r="AB20" s="255">
        <v>0</v>
      </c>
      <c r="AC20" s="257">
        <v>30</v>
      </c>
      <c r="AD20" s="254">
        <v>1</v>
      </c>
      <c r="AE20" s="254">
        <v>0</v>
      </c>
      <c r="AF20" s="254">
        <v>0</v>
      </c>
      <c r="AG20" s="255">
        <v>0</v>
      </c>
      <c r="AH20" s="257">
        <v>2</v>
      </c>
      <c r="AI20" s="254">
        <v>1</v>
      </c>
      <c r="AJ20" s="254">
        <v>0</v>
      </c>
      <c r="AK20" s="254">
        <v>0</v>
      </c>
      <c r="AL20" s="255">
        <v>0</v>
      </c>
      <c r="AM20" s="257">
        <v>0</v>
      </c>
      <c r="AN20" s="254">
        <v>0</v>
      </c>
      <c r="AO20" s="254">
        <v>0</v>
      </c>
      <c r="AP20" s="254">
        <v>0</v>
      </c>
      <c r="AQ20" s="255">
        <v>0</v>
      </c>
      <c r="AR20" s="263"/>
      <c r="AS20" s="188" t="s">
        <v>3</v>
      </c>
    </row>
    <row r="21" spans="1:45" ht="17.5" x14ac:dyDescent="0.55000000000000004">
      <c r="A21" s="191" t="s">
        <v>4</v>
      </c>
      <c r="B21" s="278">
        <v>165</v>
      </c>
      <c r="C21" s="254">
        <v>5</v>
      </c>
      <c r="D21" s="254">
        <v>1</v>
      </c>
      <c r="E21" s="255">
        <v>0</v>
      </c>
      <c r="F21" s="257">
        <v>161</v>
      </c>
      <c r="G21" s="254">
        <v>7</v>
      </c>
      <c r="H21" s="254">
        <v>0</v>
      </c>
      <c r="I21" s="255">
        <v>0</v>
      </c>
      <c r="J21" s="257">
        <v>56</v>
      </c>
      <c r="K21" s="254">
        <v>7</v>
      </c>
      <c r="L21" s="254">
        <v>0</v>
      </c>
      <c r="M21" s="255">
        <v>0</v>
      </c>
      <c r="N21" s="257">
        <v>77</v>
      </c>
      <c r="O21" s="254">
        <v>0</v>
      </c>
      <c r="P21" s="254">
        <v>0</v>
      </c>
      <c r="Q21" s="254">
        <v>0</v>
      </c>
      <c r="R21" s="255">
        <v>0</v>
      </c>
      <c r="S21" s="257">
        <v>97</v>
      </c>
      <c r="T21" s="254">
        <v>1</v>
      </c>
      <c r="U21" s="254">
        <v>0</v>
      </c>
      <c r="V21" s="254">
        <v>0</v>
      </c>
      <c r="W21" s="255">
        <v>0</v>
      </c>
      <c r="X21" s="257">
        <v>51</v>
      </c>
      <c r="Y21" s="254">
        <v>0</v>
      </c>
      <c r="Z21" s="254">
        <v>0</v>
      </c>
      <c r="AA21" s="254">
        <v>0</v>
      </c>
      <c r="AB21" s="255">
        <v>0</v>
      </c>
      <c r="AC21" s="257">
        <v>49</v>
      </c>
      <c r="AD21" s="254">
        <v>0</v>
      </c>
      <c r="AE21" s="254">
        <v>0</v>
      </c>
      <c r="AF21" s="254">
        <v>0</v>
      </c>
      <c r="AG21" s="255">
        <v>0</v>
      </c>
      <c r="AH21" s="257">
        <v>0</v>
      </c>
      <c r="AI21" s="254">
        <v>0</v>
      </c>
      <c r="AJ21" s="254">
        <v>0</v>
      </c>
      <c r="AK21" s="254">
        <v>0</v>
      </c>
      <c r="AL21" s="255">
        <v>0</v>
      </c>
      <c r="AM21" s="257">
        <v>2</v>
      </c>
      <c r="AN21" s="254">
        <v>2</v>
      </c>
      <c r="AO21" s="254">
        <v>0</v>
      </c>
      <c r="AP21" s="254">
        <v>0</v>
      </c>
      <c r="AQ21" s="255">
        <v>0</v>
      </c>
      <c r="AR21" s="263"/>
      <c r="AS21" s="188" t="s">
        <v>4</v>
      </c>
    </row>
    <row r="22" spans="1:45" ht="17.5" x14ac:dyDescent="0.55000000000000004">
      <c r="A22" s="253" t="s">
        <v>5</v>
      </c>
      <c r="B22" s="278">
        <v>1656</v>
      </c>
      <c r="C22" s="254">
        <v>4</v>
      </c>
      <c r="D22" s="254">
        <v>25</v>
      </c>
      <c r="E22" s="255">
        <v>4</v>
      </c>
      <c r="F22" s="257">
        <v>2149</v>
      </c>
      <c r="G22" s="254">
        <v>13</v>
      </c>
      <c r="H22" s="254">
        <v>21</v>
      </c>
      <c r="I22" s="255">
        <v>5</v>
      </c>
      <c r="J22" s="257">
        <v>1934</v>
      </c>
      <c r="K22" s="254">
        <v>10</v>
      </c>
      <c r="L22" s="254">
        <v>11</v>
      </c>
      <c r="M22" s="255">
        <v>13</v>
      </c>
      <c r="N22" s="257">
        <v>1758</v>
      </c>
      <c r="O22" s="254">
        <v>9</v>
      </c>
      <c r="P22" s="254">
        <v>7</v>
      </c>
      <c r="Q22" s="254">
        <v>3</v>
      </c>
      <c r="R22" s="255">
        <v>14</v>
      </c>
      <c r="S22" s="257">
        <v>1901</v>
      </c>
      <c r="T22" s="254">
        <v>6</v>
      </c>
      <c r="U22" s="254">
        <v>7</v>
      </c>
      <c r="V22" s="254">
        <v>3</v>
      </c>
      <c r="W22" s="255">
        <v>10</v>
      </c>
      <c r="X22" s="257">
        <v>2096</v>
      </c>
      <c r="Y22" s="254">
        <v>8</v>
      </c>
      <c r="Z22" s="254">
        <v>5</v>
      </c>
      <c r="AA22" s="254">
        <v>5</v>
      </c>
      <c r="AB22" s="255">
        <v>28</v>
      </c>
      <c r="AC22" s="257">
        <v>1919</v>
      </c>
      <c r="AD22" s="254">
        <v>4</v>
      </c>
      <c r="AE22" s="254">
        <v>5</v>
      </c>
      <c r="AF22" s="254">
        <v>0</v>
      </c>
      <c r="AG22" s="255">
        <v>12</v>
      </c>
      <c r="AH22" s="257">
        <v>1667</v>
      </c>
      <c r="AI22" s="254">
        <v>10</v>
      </c>
      <c r="AJ22" s="254">
        <v>9</v>
      </c>
      <c r="AK22" s="254">
        <v>2</v>
      </c>
      <c r="AL22" s="255">
        <v>26</v>
      </c>
      <c r="AM22" s="257">
        <v>1806</v>
      </c>
      <c r="AN22" s="254">
        <v>10</v>
      </c>
      <c r="AO22" s="254">
        <v>10</v>
      </c>
      <c r="AP22" s="254">
        <v>3</v>
      </c>
      <c r="AQ22" s="255">
        <v>26</v>
      </c>
      <c r="AR22" s="263"/>
      <c r="AS22" s="188" t="s">
        <v>5</v>
      </c>
    </row>
    <row r="23" spans="1:45" ht="17.5" x14ac:dyDescent="0.55000000000000004">
      <c r="A23" s="253" t="s">
        <v>6</v>
      </c>
      <c r="B23" s="278">
        <v>122</v>
      </c>
      <c r="C23" s="254">
        <v>8</v>
      </c>
      <c r="D23" s="254">
        <v>0</v>
      </c>
      <c r="E23" s="255">
        <v>0</v>
      </c>
      <c r="F23" s="257">
        <v>52</v>
      </c>
      <c r="G23" s="254">
        <v>2</v>
      </c>
      <c r="H23" s="254">
        <v>0</v>
      </c>
      <c r="I23" s="255">
        <v>0</v>
      </c>
      <c r="J23" s="257">
        <v>30</v>
      </c>
      <c r="K23" s="254">
        <v>1</v>
      </c>
      <c r="L23" s="254">
        <v>0</v>
      </c>
      <c r="M23" s="255">
        <v>0</v>
      </c>
      <c r="N23" s="257">
        <v>96</v>
      </c>
      <c r="O23" s="254">
        <v>2</v>
      </c>
      <c r="P23" s="254">
        <v>0</v>
      </c>
      <c r="Q23" s="254">
        <v>0</v>
      </c>
      <c r="R23" s="255">
        <v>0</v>
      </c>
      <c r="S23" s="257">
        <v>71</v>
      </c>
      <c r="T23" s="254">
        <v>3</v>
      </c>
      <c r="U23" s="254">
        <v>0</v>
      </c>
      <c r="V23" s="254">
        <v>0</v>
      </c>
      <c r="W23" s="255">
        <v>0</v>
      </c>
      <c r="X23" s="257">
        <v>41</v>
      </c>
      <c r="Y23" s="254">
        <v>1</v>
      </c>
      <c r="Z23" s="254">
        <v>0</v>
      </c>
      <c r="AA23" s="254">
        <v>0</v>
      </c>
      <c r="AB23" s="255">
        <v>0</v>
      </c>
      <c r="AC23" s="257">
        <v>55</v>
      </c>
      <c r="AD23" s="254">
        <v>1</v>
      </c>
      <c r="AE23" s="254">
        <v>0</v>
      </c>
      <c r="AF23" s="254">
        <v>0</v>
      </c>
      <c r="AG23" s="255">
        <v>0</v>
      </c>
      <c r="AH23" s="257">
        <v>82</v>
      </c>
      <c r="AI23" s="254">
        <v>2</v>
      </c>
      <c r="AJ23" s="254">
        <v>0</v>
      </c>
      <c r="AK23" s="254">
        <v>0</v>
      </c>
      <c r="AL23" s="255">
        <v>0</v>
      </c>
      <c r="AM23" s="257">
        <v>83</v>
      </c>
      <c r="AN23" s="254">
        <v>2</v>
      </c>
      <c r="AO23" s="254">
        <v>0</v>
      </c>
      <c r="AP23" s="254">
        <v>0</v>
      </c>
      <c r="AQ23" s="255">
        <v>0</v>
      </c>
      <c r="AR23" s="263"/>
      <c r="AS23" s="188" t="s">
        <v>6</v>
      </c>
    </row>
    <row r="24" spans="1:45" ht="17.5" x14ac:dyDescent="0.55000000000000004">
      <c r="A24" s="253" t="s">
        <v>7</v>
      </c>
      <c r="B24" s="278">
        <v>804</v>
      </c>
      <c r="C24" s="254">
        <v>0</v>
      </c>
      <c r="D24" s="254">
        <v>6</v>
      </c>
      <c r="E24" s="255">
        <v>1</v>
      </c>
      <c r="F24" s="257">
        <v>850</v>
      </c>
      <c r="G24" s="254">
        <v>0</v>
      </c>
      <c r="H24" s="254">
        <v>8</v>
      </c>
      <c r="I24" s="255">
        <v>0</v>
      </c>
      <c r="J24" s="257">
        <v>785</v>
      </c>
      <c r="K24" s="254">
        <v>3</v>
      </c>
      <c r="L24" s="254">
        <v>4</v>
      </c>
      <c r="M24" s="255">
        <v>0</v>
      </c>
      <c r="N24" s="257">
        <v>730</v>
      </c>
      <c r="O24" s="254">
        <v>0</v>
      </c>
      <c r="P24" s="254">
        <v>9</v>
      </c>
      <c r="Q24" s="254">
        <v>2</v>
      </c>
      <c r="R24" s="255">
        <v>0</v>
      </c>
      <c r="S24" s="257">
        <v>872</v>
      </c>
      <c r="T24" s="254">
        <v>0</v>
      </c>
      <c r="U24" s="254">
        <v>0</v>
      </c>
      <c r="V24" s="254">
        <v>6</v>
      </c>
      <c r="W24" s="255">
        <v>0</v>
      </c>
      <c r="X24" s="257">
        <v>824</v>
      </c>
      <c r="Y24" s="254">
        <v>0</v>
      </c>
      <c r="Z24" s="254">
        <v>4</v>
      </c>
      <c r="AA24" s="254">
        <v>3</v>
      </c>
      <c r="AB24" s="255">
        <v>0</v>
      </c>
      <c r="AC24" s="257">
        <v>861</v>
      </c>
      <c r="AD24" s="254">
        <v>5</v>
      </c>
      <c r="AE24" s="254">
        <v>4</v>
      </c>
      <c r="AF24" s="254">
        <v>9</v>
      </c>
      <c r="AG24" s="255">
        <v>0</v>
      </c>
      <c r="AH24" s="257">
        <v>713</v>
      </c>
      <c r="AI24" s="254">
        <v>5</v>
      </c>
      <c r="AJ24" s="254">
        <v>4</v>
      </c>
      <c r="AK24" s="254">
        <v>9</v>
      </c>
      <c r="AL24" s="255">
        <v>0</v>
      </c>
      <c r="AM24" s="257">
        <v>710</v>
      </c>
      <c r="AN24" s="254">
        <v>0</v>
      </c>
      <c r="AO24" s="254">
        <v>1</v>
      </c>
      <c r="AP24" s="254">
        <v>9</v>
      </c>
      <c r="AQ24" s="255">
        <v>0</v>
      </c>
      <c r="AR24" s="263"/>
      <c r="AS24" s="188" t="s">
        <v>7</v>
      </c>
    </row>
    <row r="25" spans="1:45" ht="17.5" x14ac:dyDescent="0.55000000000000004">
      <c r="A25" s="191" t="s">
        <v>8</v>
      </c>
      <c r="B25" s="278">
        <v>37</v>
      </c>
      <c r="C25" s="254">
        <v>3</v>
      </c>
      <c r="D25" s="254">
        <v>0</v>
      </c>
      <c r="E25" s="255">
        <v>0</v>
      </c>
      <c r="F25" s="257">
        <v>85</v>
      </c>
      <c r="G25" s="254">
        <v>2</v>
      </c>
      <c r="H25" s="254">
        <v>0</v>
      </c>
      <c r="I25" s="255">
        <v>0</v>
      </c>
      <c r="J25" s="257">
        <v>25</v>
      </c>
      <c r="K25" s="254">
        <v>1</v>
      </c>
      <c r="L25" s="254">
        <v>0</v>
      </c>
      <c r="M25" s="255">
        <v>0</v>
      </c>
      <c r="N25" s="257">
        <v>18</v>
      </c>
      <c r="O25" s="254">
        <v>1</v>
      </c>
      <c r="P25" s="254">
        <v>0</v>
      </c>
      <c r="Q25" s="254">
        <v>0</v>
      </c>
      <c r="R25" s="255">
        <v>0</v>
      </c>
      <c r="S25" s="257">
        <v>29</v>
      </c>
      <c r="T25" s="254">
        <v>1</v>
      </c>
      <c r="U25" s="254">
        <v>0</v>
      </c>
      <c r="V25" s="254">
        <v>0</v>
      </c>
      <c r="W25" s="255">
        <v>0</v>
      </c>
      <c r="X25" s="257">
        <v>61</v>
      </c>
      <c r="Y25" s="254">
        <v>1</v>
      </c>
      <c r="Z25" s="254">
        <v>0</v>
      </c>
      <c r="AA25" s="254">
        <v>0</v>
      </c>
      <c r="AB25" s="255">
        <v>0</v>
      </c>
      <c r="AC25" s="257">
        <v>50</v>
      </c>
      <c r="AD25" s="254">
        <v>1</v>
      </c>
      <c r="AE25" s="254">
        <v>0</v>
      </c>
      <c r="AF25" s="254">
        <v>0</v>
      </c>
      <c r="AG25" s="255">
        <v>0</v>
      </c>
      <c r="AH25" s="257">
        <v>18</v>
      </c>
      <c r="AI25" s="254">
        <v>1</v>
      </c>
      <c r="AJ25" s="254">
        <v>0</v>
      </c>
      <c r="AK25" s="254">
        <v>0</v>
      </c>
      <c r="AL25" s="255">
        <v>0</v>
      </c>
      <c r="AM25" s="257">
        <v>15</v>
      </c>
      <c r="AN25" s="254">
        <v>1</v>
      </c>
      <c r="AO25" s="254">
        <v>0</v>
      </c>
      <c r="AP25" s="254">
        <v>0</v>
      </c>
      <c r="AQ25" s="255">
        <v>0</v>
      </c>
      <c r="AR25" s="263"/>
      <c r="AS25" s="188" t="s">
        <v>8</v>
      </c>
    </row>
    <row r="26" spans="1:45" ht="17.5" x14ac:dyDescent="0.55000000000000004">
      <c r="A26" s="191" t="s">
        <v>9</v>
      </c>
      <c r="B26" s="278">
        <v>742</v>
      </c>
      <c r="C26" s="254">
        <v>1</v>
      </c>
      <c r="D26" s="254">
        <v>3</v>
      </c>
      <c r="E26" s="255">
        <v>2</v>
      </c>
      <c r="F26" s="257">
        <v>730</v>
      </c>
      <c r="G26" s="254">
        <v>3</v>
      </c>
      <c r="H26" s="254">
        <v>3</v>
      </c>
      <c r="I26" s="255">
        <v>2</v>
      </c>
      <c r="J26" s="257">
        <v>864</v>
      </c>
      <c r="K26" s="254">
        <v>10</v>
      </c>
      <c r="L26" s="254">
        <v>1</v>
      </c>
      <c r="M26" s="255">
        <v>3</v>
      </c>
      <c r="N26" s="257">
        <v>884</v>
      </c>
      <c r="O26" s="254">
        <v>3</v>
      </c>
      <c r="P26" s="254">
        <v>3</v>
      </c>
      <c r="Q26" s="254">
        <v>3</v>
      </c>
      <c r="R26" s="255">
        <v>0</v>
      </c>
      <c r="S26" s="257">
        <v>929</v>
      </c>
      <c r="T26" s="254">
        <v>3</v>
      </c>
      <c r="U26" s="254">
        <v>2</v>
      </c>
      <c r="V26" s="254">
        <v>3</v>
      </c>
      <c r="W26" s="255">
        <v>0</v>
      </c>
      <c r="X26" s="257">
        <v>347</v>
      </c>
      <c r="Y26" s="254">
        <v>2</v>
      </c>
      <c r="Z26" s="254">
        <v>2</v>
      </c>
      <c r="AA26" s="254">
        <v>0</v>
      </c>
      <c r="AB26" s="255">
        <v>0</v>
      </c>
      <c r="AC26" s="257">
        <v>62</v>
      </c>
      <c r="AD26" s="254">
        <v>0</v>
      </c>
      <c r="AE26" s="254">
        <v>1</v>
      </c>
      <c r="AF26" s="254">
        <v>0</v>
      </c>
      <c r="AG26" s="255">
        <v>0</v>
      </c>
      <c r="AH26" s="257">
        <v>49</v>
      </c>
      <c r="AI26" s="254">
        <v>0</v>
      </c>
      <c r="AJ26" s="254">
        <v>1</v>
      </c>
      <c r="AK26" s="254">
        <v>0</v>
      </c>
      <c r="AL26" s="255">
        <v>0</v>
      </c>
      <c r="AM26" s="257">
        <v>55</v>
      </c>
      <c r="AN26" s="254">
        <v>0</v>
      </c>
      <c r="AO26" s="254">
        <v>1</v>
      </c>
      <c r="AP26" s="254">
        <v>0</v>
      </c>
      <c r="AQ26" s="255">
        <v>0</v>
      </c>
      <c r="AR26" s="263"/>
      <c r="AS26" s="188" t="s">
        <v>9</v>
      </c>
    </row>
    <row r="27" spans="1:45" ht="17.5" x14ac:dyDescent="0.55000000000000004">
      <c r="A27" s="191" t="s">
        <v>10</v>
      </c>
      <c r="B27" s="278">
        <v>728</v>
      </c>
      <c r="C27" s="254">
        <v>5</v>
      </c>
      <c r="D27" s="254">
        <v>0</v>
      </c>
      <c r="E27" s="255">
        <v>3</v>
      </c>
      <c r="F27" s="257">
        <v>858</v>
      </c>
      <c r="G27" s="254">
        <v>8</v>
      </c>
      <c r="H27" s="254">
        <v>1</v>
      </c>
      <c r="I27" s="255">
        <v>1</v>
      </c>
      <c r="J27" s="257">
        <v>384</v>
      </c>
      <c r="K27" s="254">
        <v>4</v>
      </c>
      <c r="L27" s="254">
        <v>0</v>
      </c>
      <c r="M27" s="255">
        <v>0</v>
      </c>
      <c r="N27" s="257">
        <v>536</v>
      </c>
      <c r="O27" s="254">
        <v>0</v>
      </c>
      <c r="P27" s="254">
        <v>0</v>
      </c>
      <c r="Q27" s="254">
        <v>0</v>
      </c>
      <c r="R27" s="255">
        <v>0</v>
      </c>
      <c r="S27" s="257">
        <v>554</v>
      </c>
      <c r="T27" s="254">
        <v>6</v>
      </c>
      <c r="U27" s="254">
        <v>0</v>
      </c>
      <c r="V27" s="254">
        <v>0</v>
      </c>
      <c r="W27" s="255">
        <v>0</v>
      </c>
      <c r="X27" s="257">
        <v>94</v>
      </c>
      <c r="Y27" s="254">
        <v>6</v>
      </c>
      <c r="Z27" s="254">
        <v>0</v>
      </c>
      <c r="AA27" s="254">
        <v>0</v>
      </c>
      <c r="AB27" s="255">
        <v>0</v>
      </c>
      <c r="AC27" s="257">
        <v>3</v>
      </c>
      <c r="AD27" s="254">
        <v>3</v>
      </c>
      <c r="AE27" s="254">
        <v>1</v>
      </c>
      <c r="AF27" s="254">
        <v>0</v>
      </c>
      <c r="AG27" s="255">
        <v>0</v>
      </c>
      <c r="AH27" s="257">
        <v>193</v>
      </c>
      <c r="AI27" s="254">
        <v>3</v>
      </c>
      <c r="AJ27" s="254">
        <v>1</v>
      </c>
      <c r="AK27" s="254">
        <v>0</v>
      </c>
      <c r="AL27" s="255">
        <v>0</v>
      </c>
      <c r="AM27" s="257">
        <v>343</v>
      </c>
      <c r="AN27" s="254">
        <v>5</v>
      </c>
      <c r="AO27" s="254">
        <v>1</v>
      </c>
      <c r="AP27" s="254">
        <v>0</v>
      </c>
      <c r="AQ27" s="255">
        <v>0</v>
      </c>
      <c r="AR27" s="263"/>
      <c r="AS27" s="188" t="s">
        <v>10</v>
      </c>
    </row>
    <row r="28" spans="1:45" ht="17.5" x14ac:dyDescent="0.55000000000000004">
      <c r="A28" s="253" t="s">
        <v>11</v>
      </c>
      <c r="B28" s="278">
        <v>539</v>
      </c>
      <c r="C28" s="254">
        <v>1</v>
      </c>
      <c r="D28" s="254">
        <v>3</v>
      </c>
      <c r="E28" s="255">
        <v>0</v>
      </c>
      <c r="F28" s="257">
        <v>556</v>
      </c>
      <c r="G28" s="254">
        <v>3</v>
      </c>
      <c r="H28" s="254">
        <v>2</v>
      </c>
      <c r="I28" s="255">
        <v>0</v>
      </c>
      <c r="J28" s="257">
        <v>508</v>
      </c>
      <c r="K28" s="254">
        <v>3</v>
      </c>
      <c r="L28" s="254">
        <v>2</v>
      </c>
      <c r="M28" s="255">
        <v>0</v>
      </c>
      <c r="N28" s="257">
        <v>501</v>
      </c>
      <c r="O28" s="254">
        <v>1</v>
      </c>
      <c r="P28" s="254">
        <v>2</v>
      </c>
      <c r="Q28" s="254">
        <v>1</v>
      </c>
      <c r="R28" s="255">
        <v>0</v>
      </c>
      <c r="S28" s="257">
        <v>515</v>
      </c>
      <c r="T28" s="254">
        <v>0</v>
      </c>
      <c r="U28" s="254">
        <v>1</v>
      </c>
      <c r="V28" s="254">
        <v>2</v>
      </c>
      <c r="W28" s="255">
        <v>0</v>
      </c>
      <c r="X28" s="257">
        <v>501</v>
      </c>
      <c r="Y28" s="254">
        <v>0</v>
      </c>
      <c r="Z28" s="254">
        <v>3</v>
      </c>
      <c r="AA28" s="254">
        <v>0</v>
      </c>
      <c r="AB28" s="255">
        <v>0</v>
      </c>
      <c r="AC28" s="257">
        <v>41</v>
      </c>
      <c r="AD28" s="254">
        <v>1</v>
      </c>
      <c r="AE28" s="254">
        <v>0</v>
      </c>
      <c r="AF28" s="254">
        <v>0</v>
      </c>
      <c r="AG28" s="255">
        <v>0</v>
      </c>
      <c r="AH28" s="257">
        <v>41</v>
      </c>
      <c r="AI28" s="254">
        <v>1</v>
      </c>
      <c r="AJ28" s="254">
        <v>0</v>
      </c>
      <c r="AK28" s="254">
        <v>0</v>
      </c>
      <c r="AL28" s="255">
        <v>0</v>
      </c>
      <c r="AM28" s="257">
        <v>41</v>
      </c>
      <c r="AN28" s="254">
        <v>1</v>
      </c>
      <c r="AO28" s="254">
        <v>0</v>
      </c>
      <c r="AP28" s="254">
        <v>0</v>
      </c>
      <c r="AQ28" s="255">
        <v>0</v>
      </c>
      <c r="AR28" s="263"/>
      <c r="AS28" s="188" t="s">
        <v>11</v>
      </c>
    </row>
    <row r="29" spans="1:45" ht="17.5" x14ac:dyDescent="0.55000000000000004">
      <c r="A29" s="253" t="s">
        <v>12</v>
      </c>
      <c r="B29" s="278">
        <v>186</v>
      </c>
      <c r="C29" s="254">
        <v>0</v>
      </c>
      <c r="D29" s="254">
        <v>1</v>
      </c>
      <c r="E29" s="255">
        <v>1</v>
      </c>
      <c r="F29" s="257">
        <v>186</v>
      </c>
      <c r="G29" s="254">
        <v>2</v>
      </c>
      <c r="H29" s="254">
        <v>0</v>
      </c>
      <c r="I29" s="255">
        <v>0</v>
      </c>
      <c r="J29" s="257">
        <v>81</v>
      </c>
      <c r="K29" s="254">
        <v>0</v>
      </c>
      <c r="L29" s="254">
        <v>0</v>
      </c>
      <c r="M29" s="255">
        <v>1</v>
      </c>
      <c r="N29" s="257">
        <v>79</v>
      </c>
      <c r="O29" s="254">
        <v>3</v>
      </c>
      <c r="P29" s="254">
        <v>0</v>
      </c>
      <c r="Q29" s="254">
        <v>0</v>
      </c>
      <c r="R29" s="255">
        <v>0</v>
      </c>
      <c r="S29" s="257">
        <v>81</v>
      </c>
      <c r="T29" s="254">
        <v>1</v>
      </c>
      <c r="U29" s="254">
        <v>0</v>
      </c>
      <c r="V29" s="254">
        <v>1</v>
      </c>
      <c r="W29" s="255">
        <v>0</v>
      </c>
      <c r="X29" s="257">
        <v>81</v>
      </c>
      <c r="Y29" s="254">
        <v>1</v>
      </c>
      <c r="Z29" s="254">
        <v>0</v>
      </c>
      <c r="AA29" s="254">
        <v>1</v>
      </c>
      <c r="AB29" s="255">
        <v>0</v>
      </c>
      <c r="AC29" s="257">
        <v>10</v>
      </c>
      <c r="AD29" s="254">
        <v>1</v>
      </c>
      <c r="AE29" s="254">
        <v>0</v>
      </c>
      <c r="AF29" s="254">
        <v>0</v>
      </c>
      <c r="AG29" s="255">
        <v>0</v>
      </c>
      <c r="AH29" s="257">
        <v>0</v>
      </c>
      <c r="AI29" s="254">
        <v>0</v>
      </c>
      <c r="AJ29" s="254">
        <v>0</v>
      </c>
      <c r="AK29" s="254">
        <v>0</v>
      </c>
      <c r="AL29" s="255">
        <v>0</v>
      </c>
      <c r="AM29" s="257">
        <v>0</v>
      </c>
      <c r="AN29" s="254">
        <v>0</v>
      </c>
      <c r="AO29" s="254">
        <v>0</v>
      </c>
      <c r="AP29" s="254">
        <v>0</v>
      </c>
      <c r="AQ29" s="255">
        <v>0</v>
      </c>
      <c r="AR29" s="263"/>
      <c r="AS29" s="188" t="s">
        <v>12</v>
      </c>
    </row>
    <row r="30" spans="1:45" ht="17.5" x14ac:dyDescent="0.55000000000000004">
      <c r="A30" s="253" t="s">
        <v>13</v>
      </c>
      <c r="B30" s="278">
        <v>834</v>
      </c>
      <c r="C30" s="254">
        <v>5</v>
      </c>
      <c r="D30" s="254">
        <v>3</v>
      </c>
      <c r="E30" s="255">
        <v>3</v>
      </c>
      <c r="F30" s="257">
        <v>765</v>
      </c>
      <c r="G30" s="254">
        <v>2</v>
      </c>
      <c r="H30" s="254">
        <v>2</v>
      </c>
      <c r="I30" s="255">
        <v>4</v>
      </c>
      <c r="J30" s="257">
        <v>875</v>
      </c>
      <c r="K30" s="254">
        <v>2</v>
      </c>
      <c r="L30" s="254">
        <v>3</v>
      </c>
      <c r="M30" s="255">
        <v>4</v>
      </c>
      <c r="N30" s="257">
        <v>453</v>
      </c>
      <c r="O30" s="254">
        <v>6</v>
      </c>
      <c r="P30" s="254">
        <v>2</v>
      </c>
      <c r="Q30" s="254">
        <v>0</v>
      </c>
      <c r="R30" s="255">
        <v>0</v>
      </c>
      <c r="S30" s="257">
        <v>546</v>
      </c>
      <c r="T30" s="254">
        <v>5</v>
      </c>
      <c r="U30" s="254">
        <v>1</v>
      </c>
      <c r="V30" s="254">
        <v>2</v>
      </c>
      <c r="W30" s="255">
        <v>0</v>
      </c>
      <c r="X30" s="257">
        <v>469</v>
      </c>
      <c r="Y30" s="254">
        <v>0</v>
      </c>
      <c r="Z30" s="254">
        <v>2</v>
      </c>
      <c r="AA30" s="254">
        <v>2</v>
      </c>
      <c r="AB30" s="255">
        <v>0</v>
      </c>
      <c r="AC30" s="257">
        <v>404</v>
      </c>
      <c r="AD30" s="254">
        <v>0</v>
      </c>
      <c r="AE30" s="254">
        <v>3</v>
      </c>
      <c r="AF30" s="254">
        <v>2</v>
      </c>
      <c r="AG30" s="255">
        <v>0</v>
      </c>
      <c r="AH30" s="257">
        <v>403</v>
      </c>
      <c r="AI30" s="254">
        <v>4</v>
      </c>
      <c r="AJ30" s="254">
        <v>2</v>
      </c>
      <c r="AK30" s="254">
        <v>1</v>
      </c>
      <c r="AL30" s="255">
        <v>0</v>
      </c>
      <c r="AM30" s="257">
        <v>391</v>
      </c>
      <c r="AN30" s="254">
        <v>1</v>
      </c>
      <c r="AO30" s="254">
        <v>2</v>
      </c>
      <c r="AP30" s="254">
        <v>1</v>
      </c>
      <c r="AQ30" s="255">
        <v>0</v>
      </c>
      <c r="AR30" s="263"/>
      <c r="AS30" s="188" t="s">
        <v>13</v>
      </c>
    </row>
    <row r="31" spans="1:45" ht="17.5" x14ac:dyDescent="0.55000000000000004">
      <c r="A31" s="256" t="s">
        <v>14</v>
      </c>
      <c r="B31" s="257">
        <f>SUM(B19:B30)</f>
        <v>7032</v>
      </c>
      <c r="C31" s="257">
        <f>SUM(C19:C30)</f>
        <v>34</v>
      </c>
      <c r="D31" s="257">
        <f t="shared" ref="D31:R31" si="0">SUM(D19:D30)</f>
        <v>50</v>
      </c>
      <c r="E31" s="257">
        <f t="shared" si="0"/>
        <v>15</v>
      </c>
      <c r="F31" s="279">
        <f t="shared" si="0"/>
        <v>7273</v>
      </c>
      <c r="G31" s="257">
        <f t="shared" si="0"/>
        <v>45</v>
      </c>
      <c r="H31" s="257">
        <f t="shared" si="0"/>
        <v>42</v>
      </c>
      <c r="I31" s="280">
        <f t="shared" si="0"/>
        <v>13</v>
      </c>
      <c r="J31" s="279">
        <f t="shared" si="0"/>
        <v>6739</v>
      </c>
      <c r="K31" s="257">
        <f t="shared" si="0"/>
        <v>47</v>
      </c>
      <c r="L31" s="257">
        <f t="shared" si="0"/>
        <v>27</v>
      </c>
      <c r="M31" s="280">
        <f t="shared" si="0"/>
        <v>21</v>
      </c>
      <c r="N31" s="279">
        <f t="shared" si="0"/>
        <v>6075</v>
      </c>
      <c r="O31" s="257">
        <f t="shared" si="0"/>
        <v>31</v>
      </c>
      <c r="P31" s="257">
        <f>SUM(P19:P30)</f>
        <v>24</v>
      </c>
      <c r="Q31" s="257">
        <f>SUM(Q19:Q30)</f>
        <v>12</v>
      </c>
      <c r="R31" s="280">
        <f t="shared" si="0"/>
        <v>24</v>
      </c>
      <c r="S31" s="279">
        <f>SUM(S19:S30)</f>
        <v>7178</v>
      </c>
      <c r="T31" s="257">
        <f t="shared" ref="T31" si="1">SUM(T19:T30)</f>
        <v>34</v>
      </c>
      <c r="U31" s="257">
        <f>SUM(U19:U30)</f>
        <v>16</v>
      </c>
      <c r="V31" s="257">
        <f>SUM(V19:V30)</f>
        <v>21</v>
      </c>
      <c r="W31" s="280">
        <f t="shared" ref="W31" si="2">SUM(W19:W30)</f>
        <v>16</v>
      </c>
      <c r="X31" s="279">
        <f>SUM(X19:X30)</f>
        <v>6324</v>
      </c>
      <c r="Y31" s="257">
        <f t="shared" ref="Y31" si="3">SUM(Y19:Y30)</f>
        <v>22</v>
      </c>
      <c r="Z31" s="257">
        <f>SUM(Z19:Z30)</f>
        <v>22</v>
      </c>
      <c r="AA31" s="257">
        <f>SUM(AA19:AA30)</f>
        <v>19</v>
      </c>
      <c r="AB31" s="280">
        <f t="shared" ref="AB31" si="4">SUM(AB19:AB30)</f>
        <v>35</v>
      </c>
      <c r="AC31" s="279">
        <f>SUM(AC19:AC30)</f>
        <v>5339</v>
      </c>
      <c r="AD31" s="257">
        <f t="shared" ref="AD31" si="5">SUM(AD19:AD30)</f>
        <v>27</v>
      </c>
      <c r="AE31" s="257">
        <f>SUM(AE19:AE30)</f>
        <v>21</v>
      </c>
      <c r="AF31" s="257">
        <f>SUM(AF19:AF30)</f>
        <v>15</v>
      </c>
      <c r="AG31" s="280">
        <f t="shared" ref="AG31" si="6">SUM(AG19:AG30)</f>
        <v>25</v>
      </c>
      <c r="AH31" s="279">
        <f>SUM(AH19:AH30)</f>
        <v>4717</v>
      </c>
      <c r="AI31" s="257">
        <f t="shared" ref="AI31" si="7">SUM(AI19:AI30)</f>
        <v>39</v>
      </c>
      <c r="AJ31" s="257">
        <f>SUM(AJ19:AJ30)</f>
        <v>24</v>
      </c>
      <c r="AK31" s="257">
        <f>SUM(AK19:AK30)</f>
        <v>16</v>
      </c>
      <c r="AL31" s="280">
        <f t="shared" ref="AL31" si="8">SUM(AL19:AL30)</f>
        <v>32</v>
      </c>
      <c r="AM31" s="279">
        <f>SUM(AM19:AM30)</f>
        <v>4321</v>
      </c>
      <c r="AN31" s="257">
        <f>SUM(AN19:AN30)</f>
        <v>34</v>
      </c>
      <c r="AO31" s="257">
        <f t="shared" ref="AO31:AP31" si="9">SUM(AO19:AO30)</f>
        <v>20</v>
      </c>
      <c r="AP31" s="257">
        <f t="shared" si="9"/>
        <v>14</v>
      </c>
      <c r="AQ31" s="280">
        <f t="shared" ref="AQ31" si="10">SUM(AQ19:AQ30)</f>
        <v>31</v>
      </c>
      <c r="AR31" s="387"/>
    </row>
    <row r="32" spans="1:45" ht="13" x14ac:dyDescent="0.3">
      <c r="A32" s="254"/>
      <c r="B32" s="258"/>
      <c r="C32" s="258"/>
      <c r="D32" s="259"/>
      <c r="E32" s="260">
        <f>SUM(C31:E31)</f>
        <v>99</v>
      </c>
      <c r="F32" s="261"/>
      <c r="G32" s="258"/>
      <c r="H32" s="259"/>
      <c r="I32" s="262">
        <f>SUM(G31:I31)</f>
        <v>100</v>
      </c>
      <c r="J32" s="261"/>
      <c r="K32" s="258"/>
      <c r="L32" s="259"/>
      <c r="M32" s="262">
        <f>SUM(K31:M31)</f>
        <v>95</v>
      </c>
      <c r="N32" s="261"/>
      <c r="O32" s="258"/>
      <c r="P32" s="259"/>
      <c r="Q32" s="259"/>
      <c r="R32" s="262">
        <f>SUM(O31:X31)</f>
        <v>13680</v>
      </c>
      <c r="S32" s="261"/>
      <c r="T32" s="258"/>
      <c r="U32" s="259"/>
      <c r="V32" s="259"/>
      <c r="W32" s="262">
        <f>SUM(T31:AG31)</f>
        <v>11936</v>
      </c>
      <c r="X32" s="261"/>
      <c r="Y32" s="258"/>
      <c r="Z32" s="259"/>
      <c r="AA32" s="259"/>
      <c r="AB32" s="262"/>
      <c r="AC32" s="261"/>
      <c r="AD32" s="258"/>
      <c r="AE32" s="259"/>
      <c r="AF32" s="259"/>
      <c r="AG32" s="262">
        <f>SUM(AD31:AG31)</f>
        <v>88</v>
      </c>
      <c r="AH32" s="261"/>
      <c r="AI32" s="258"/>
      <c r="AJ32" s="259"/>
      <c r="AK32" s="259"/>
      <c r="AL32" s="262">
        <f>SUM(AI31:AL31)</f>
        <v>111</v>
      </c>
      <c r="AM32" s="261"/>
      <c r="AN32" s="258"/>
      <c r="AO32" s="259"/>
      <c r="AP32" s="259"/>
      <c r="AQ32" s="262">
        <f>SUM(AN31:AQ31)</f>
        <v>99</v>
      </c>
      <c r="AR32" s="388"/>
    </row>
    <row r="33" spans="1:46" x14ac:dyDescent="0.25">
      <c r="A33" s="263"/>
      <c r="B33" s="264"/>
      <c r="I33" s="255"/>
      <c r="M33" s="255"/>
      <c r="R33" s="255"/>
      <c r="W33" s="255"/>
      <c r="AB33" s="255"/>
      <c r="AG33" s="255"/>
      <c r="AH33" s="188"/>
      <c r="AI33" s="188"/>
      <c r="AJ33" s="188"/>
      <c r="AK33" s="188"/>
      <c r="AL33" s="318"/>
      <c r="AM33" s="188"/>
      <c r="AQ33" s="318"/>
      <c r="AR33" s="263"/>
    </row>
    <row r="34" spans="1:46" ht="12.75" customHeight="1" x14ac:dyDescent="0.25">
      <c r="A34" s="437"/>
      <c r="B34" s="434" t="s">
        <v>135</v>
      </c>
      <c r="C34" s="434"/>
      <c r="D34" s="435"/>
      <c r="E34" s="439"/>
      <c r="F34" s="442" t="s">
        <v>136</v>
      </c>
      <c r="G34" s="443"/>
      <c r="H34" s="443"/>
      <c r="I34" s="444"/>
      <c r="J34" s="442" t="s">
        <v>168</v>
      </c>
      <c r="K34" s="443"/>
      <c r="L34" s="443"/>
      <c r="M34" s="444"/>
      <c r="N34" s="442" t="s">
        <v>182</v>
      </c>
      <c r="O34" s="443"/>
      <c r="P34" s="443"/>
      <c r="Q34" s="443"/>
      <c r="R34" s="444"/>
      <c r="S34" s="442" t="s">
        <v>191</v>
      </c>
      <c r="T34" s="443"/>
      <c r="U34" s="443"/>
      <c r="V34" s="443"/>
      <c r="W34" s="444"/>
      <c r="X34" s="442" t="s">
        <v>195</v>
      </c>
      <c r="Y34" s="443"/>
      <c r="Z34" s="443"/>
      <c r="AA34" s="443"/>
      <c r="AB34" s="444"/>
      <c r="AC34" s="442" t="s">
        <v>200</v>
      </c>
      <c r="AD34" s="443"/>
      <c r="AE34" s="443"/>
      <c r="AF34" s="443"/>
      <c r="AG34" s="444"/>
      <c r="AH34" s="442" t="s">
        <v>202</v>
      </c>
      <c r="AI34" s="443"/>
      <c r="AJ34" s="443"/>
      <c r="AK34" s="443"/>
      <c r="AL34" s="443"/>
      <c r="AM34" s="442" t="s">
        <v>208</v>
      </c>
      <c r="AN34" s="443"/>
      <c r="AO34" s="443"/>
      <c r="AP34" s="443"/>
      <c r="AQ34" s="443"/>
      <c r="AR34" s="378"/>
      <c r="AS34" s="379"/>
      <c r="AT34" s="374"/>
    </row>
    <row r="35" spans="1:46" x14ac:dyDescent="0.25">
      <c r="A35" s="438"/>
      <c r="B35" s="440"/>
      <c r="C35" s="440"/>
      <c r="D35" s="440"/>
      <c r="E35" s="441"/>
      <c r="F35" s="445"/>
      <c r="G35" s="446"/>
      <c r="H35" s="446"/>
      <c r="I35" s="447"/>
      <c r="J35" s="445"/>
      <c r="K35" s="446"/>
      <c r="L35" s="446"/>
      <c r="M35" s="447"/>
      <c r="N35" s="445"/>
      <c r="O35" s="446"/>
      <c r="P35" s="446"/>
      <c r="Q35" s="446"/>
      <c r="R35" s="447"/>
      <c r="S35" s="445"/>
      <c r="T35" s="446"/>
      <c r="U35" s="446"/>
      <c r="V35" s="446"/>
      <c r="W35" s="447"/>
      <c r="X35" s="445"/>
      <c r="Y35" s="446"/>
      <c r="Z35" s="446"/>
      <c r="AA35" s="446"/>
      <c r="AB35" s="447"/>
      <c r="AC35" s="445"/>
      <c r="AD35" s="446"/>
      <c r="AE35" s="446"/>
      <c r="AF35" s="446"/>
      <c r="AG35" s="447"/>
      <c r="AH35" s="445"/>
      <c r="AI35" s="446"/>
      <c r="AJ35" s="446"/>
      <c r="AK35" s="446"/>
      <c r="AL35" s="446"/>
      <c r="AM35" s="445"/>
      <c r="AN35" s="446"/>
      <c r="AO35" s="446"/>
      <c r="AP35" s="446"/>
      <c r="AQ35" s="446"/>
      <c r="AR35" s="380"/>
      <c r="AS35" s="381"/>
      <c r="AT35" s="374"/>
    </row>
    <row r="36" spans="1:46" ht="30" x14ac:dyDescent="0.25">
      <c r="A36" s="265" t="s">
        <v>51</v>
      </c>
      <c r="B36" s="266" t="s">
        <v>112</v>
      </c>
      <c r="C36" s="267" t="s">
        <v>114</v>
      </c>
      <c r="D36" s="267" t="s">
        <v>115</v>
      </c>
      <c r="E36" s="267" t="s">
        <v>41</v>
      </c>
      <c r="F36" s="268" t="s">
        <v>112</v>
      </c>
      <c r="G36" s="267" t="s">
        <v>114</v>
      </c>
      <c r="H36" s="267" t="s">
        <v>115</v>
      </c>
      <c r="I36" s="269" t="s">
        <v>41</v>
      </c>
      <c r="J36" s="268" t="s">
        <v>112</v>
      </c>
      <c r="K36" s="267" t="s">
        <v>114</v>
      </c>
      <c r="L36" s="267" t="s">
        <v>115</v>
      </c>
      <c r="M36" s="269" t="s">
        <v>41</v>
      </c>
      <c r="N36" s="268" t="s">
        <v>112</v>
      </c>
      <c r="O36" s="267" t="s">
        <v>114</v>
      </c>
      <c r="P36" s="267" t="s">
        <v>115</v>
      </c>
      <c r="Q36" s="267" t="s">
        <v>170</v>
      </c>
      <c r="R36" s="269" t="s">
        <v>41</v>
      </c>
      <c r="S36" s="268" t="s">
        <v>112</v>
      </c>
      <c r="T36" s="267" t="s">
        <v>114</v>
      </c>
      <c r="U36" s="267" t="s">
        <v>115</v>
      </c>
      <c r="V36" s="267" t="s">
        <v>170</v>
      </c>
      <c r="W36" s="269" t="s">
        <v>41</v>
      </c>
      <c r="X36" s="268" t="s">
        <v>112</v>
      </c>
      <c r="Y36" s="267" t="s">
        <v>114</v>
      </c>
      <c r="Z36" s="267" t="s">
        <v>115</v>
      </c>
      <c r="AA36" s="267" t="s">
        <v>170</v>
      </c>
      <c r="AB36" s="269" t="s">
        <v>41</v>
      </c>
      <c r="AC36" s="268" t="s">
        <v>112</v>
      </c>
      <c r="AD36" s="267" t="s">
        <v>114</v>
      </c>
      <c r="AE36" s="267" t="s">
        <v>115</v>
      </c>
      <c r="AF36" s="267" t="s">
        <v>170</v>
      </c>
      <c r="AG36" s="269" t="s">
        <v>41</v>
      </c>
      <c r="AH36" s="268" t="s">
        <v>112</v>
      </c>
      <c r="AI36" s="267" t="s">
        <v>114</v>
      </c>
      <c r="AJ36" s="267" t="s">
        <v>115</v>
      </c>
      <c r="AK36" s="267" t="s">
        <v>170</v>
      </c>
      <c r="AL36" s="269" t="s">
        <v>41</v>
      </c>
      <c r="AM36" s="268" t="s">
        <v>112</v>
      </c>
      <c r="AN36" s="267" t="s">
        <v>114</v>
      </c>
      <c r="AO36" s="267" t="s">
        <v>115</v>
      </c>
      <c r="AP36" s="267" t="s">
        <v>170</v>
      </c>
      <c r="AQ36" s="269" t="s">
        <v>41</v>
      </c>
      <c r="AR36" s="266"/>
      <c r="AS36" s="375" t="s">
        <v>51</v>
      </c>
      <c r="AT36" s="211"/>
    </row>
    <row r="37" spans="1:46" ht="17.5" x14ac:dyDescent="0.55000000000000004">
      <c r="A37" s="253" t="s">
        <v>2</v>
      </c>
      <c r="B37" s="270">
        <v>351</v>
      </c>
      <c r="C37" s="270">
        <v>588</v>
      </c>
      <c r="D37" s="271">
        <v>173</v>
      </c>
      <c r="E37" s="270">
        <f>SUM(B37:D37)</f>
        <v>1112</v>
      </c>
      <c r="F37" s="272">
        <v>273</v>
      </c>
      <c r="G37" s="270">
        <v>312</v>
      </c>
      <c r="H37" s="271">
        <v>227</v>
      </c>
      <c r="I37" s="273">
        <f>SUM(F37:H37)</f>
        <v>812</v>
      </c>
      <c r="J37" s="272">
        <v>295</v>
      </c>
      <c r="K37" s="270">
        <v>419</v>
      </c>
      <c r="L37" s="271">
        <v>362</v>
      </c>
      <c r="M37" s="273">
        <f>SUM(J37:L37)</f>
        <v>1076</v>
      </c>
      <c r="N37" s="272">
        <v>175</v>
      </c>
      <c r="O37" s="270">
        <v>402</v>
      </c>
      <c r="P37" s="271">
        <v>303</v>
      </c>
      <c r="Q37" s="296">
        <v>0</v>
      </c>
      <c r="R37" s="273">
        <f t="shared" ref="R37:R48" si="11">SUM(N37:Q37)</f>
        <v>880</v>
      </c>
      <c r="S37" s="272">
        <v>285</v>
      </c>
      <c r="T37" s="270">
        <v>377</v>
      </c>
      <c r="U37" s="271">
        <v>862</v>
      </c>
      <c r="V37" s="296">
        <v>0</v>
      </c>
      <c r="W37" s="273">
        <f t="shared" ref="W37:W48" si="12">SUM(S37:V37)</f>
        <v>1524</v>
      </c>
      <c r="X37" s="272">
        <v>220</v>
      </c>
      <c r="Y37" s="270">
        <v>481</v>
      </c>
      <c r="Z37" s="271">
        <v>1016</v>
      </c>
      <c r="AA37" s="296">
        <v>0</v>
      </c>
      <c r="AB37" s="273">
        <f t="shared" ref="AB37:AB48" si="13">SUM(X37:AA37)</f>
        <v>1717</v>
      </c>
      <c r="AC37" s="272">
        <v>265</v>
      </c>
      <c r="AD37" s="270">
        <v>613</v>
      </c>
      <c r="AE37" s="271">
        <v>977</v>
      </c>
      <c r="AF37" s="296">
        <v>0</v>
      </c>
      <c r="AG37" s="273">
        <f t="shared" ref="AG37:AG48" si="14">SUM(AC37:AF37)</f>
        <v>1855</v>
      </c>
      <c r="AH37" s="272">
        <v>246</v>
      </c>
      <c r="AI37" s="270">
        <v>485</v>
      </c>
      <c r="AJ37" s="271">
        <v>818</v>
      </c>
      <c r="AK37" s="296">
        <v>0</v>
      </c>
      <c r="AL37" s="273">
        <f t="shared" ref="AL37:AL48" si="15">SUM(AH37:AK37)</f>
        <v>1549</v>
      </c>
      <c r="AM37" s="272">
        <v>207</v>
      </c>
      <c r="AN37" s="270">
        <v>381</v>
      </c>
      <c r="AO37" s="271">
        <v>287</v>
      </c>
      <c r="AP37" s="296">
        <v>0</v>
      </c>
      <c r="AQ37" s="273">
        <v>875</v>
      </c>
      <c r="AR37" s="389"/>
      <c r="AS37" s="376" t="s">
        <v>2</v>
      </c>
    </row>
    <row r="38" spans="1:46" ht="17.5" x14ac:dyDescent="0.55000000000000004">
      <c r="A38" s="253" t="s">
        <v>3</v>
      </c>
      <c r="B38" s="270">
        <v>94</v>
      </c>
      <c r="C38" s="270">
        <v>13</v>
      </c>
      <c r="D38" s="271">
        <v>0</v>
      </c>
      <c r="E38" s="270">
        <f t="shared" ref="E38:E48" si="16">SUM(B38:D38)</f>
        <v>107</v>
      </c>
      <c r="F38" s="272">
        <v>64</v>
      </c>
      <c r="G38" s="270">
        <v>5</v>
      </c>
      <c r="H38" s="271">
        <v>0</v>
      </c>
      <c r="I38" s="273">
        <f t="shared" ref="I38:I48" si="17">SUM(F38:H38)</f>
        <v>69</v>
      </c>
      <c r="J38" s="272">
        <v>116</v>
      </c>
      <c r="K38" s="270">
        <v>5</v>
      </c>
      <c r="L38" s="271">
        <v>0</v>
      </c>
      <c r="M38" s="273">
        <f t="shared" ref="M38:M48" si="18">SUM(J38:L38)</f>
        <v>121</v>
      </c>
      <c r="N38" s="272">
        <v>49</v>
      </c>
      <c r="O38" s="270">
        <v>3</v>
      </c>
      <c r="P38" s="271">
        <v>1</v>
      </c>
      <c r="Q38" s="296">
        <v>0</v>
      </c>
      <c r="R38" s="273">
        <f t="shared" si="11"/>
        <v>53</v>
      </c>
      <c r="S38" s="272">
        <v>54</v>
      </c>
      <c r="T38" s="270">
        <v>2</v>
      </c>
      <c r="U38" s="271">
        <v>3</v>
      </c>
      <c r="V38" s="296">
        <v>0</v>
      </c>
      <c r="W38" s="273">
        <f t="shared" si="12"/>
        <v>59</v>
      </c>
      <c r="X38" s="272">
        <v>42</v>
      </c>
      <c r="Y38" s="270">
        <v>0</v>
      </c>
      <c r="Z38" s="271">
        <v>0</v>
      </c>
      <c r="AA38" s="296">
        <v>0</v>
      </c>
      <c r="AB38" s="273">
        <f t="shared" si="13"/>
        <v>42</v>
      </c>
      <c r="AC38" s="272">
        <v>29</v>
      </c>
      <c r="AD38" s="270">
        <v>1</v>
      </c>
      <c r="AE38" s="271">
        <v>0</v>
      </c>
      <c r="AF38" s="296">
        <v>0</v>
      </c>
      <c r="AG38" s="273">
        <f t="shared" si="14"/>
        <v>30</v>
      </c>
      <c r="AH38" s="272">
        <v>2</v>
      </c>
      <c r="AI38" s="270">
        <v>0</v>
      </c>
      <c r="AJ38" s="271">
        <v>0</v>
      </c>
      <c r="AK38" s="296">
        <v>0</v>
      </c>
      <c r="AL38" s="273">
        <f t="shared" si="15"/>
        <v>2</v>
      </c>
      <c r="AM38" s="272">
        <v>0</v>
      </c>
      <c r="AN38" s="270">
        <v>0</v>
      </c>
      <c r="AO38" s="271">
        <v>0</v>
      </c>
      <c r="AP38" s="296">
        <v>0</v>
      </c>
      <c r="AQ38" s="273">
        <f t="shared" ref="AQ38:AQ48" si="19">SUM(AM38:AP38)</f>
        <v>0</v>
      </c>
      <c r="AR38" s="389"/>
      <c r="AS38" s="376" t="s">
        <v>3</v>
      </c>
    </row>
    <row r="39" spans="1:46" ht="17.5" x14ac:dyDescent="0.55000000000000004">
      <c r="A39" s="191" t="s">
        <v>4</v>
      </c>
      <c r="B39" s="270">
        <v>157</v>
      </c>
      <c r="C39" s="270">
        <v>4</v>
      </c>
      <c r="D39" s="271">
        <v>4</v>
      </c>
      <c r="E39" s="270">
        <f t="shared" si="16"/>
        <v>165</v>
      </c>
      <c r="F39" s="272">
        <v>129</v>
      </c>
      <c r="G39" s="270">
        <v>16</v>
      </c>
      <c r="H39" s="271">
        <v>16</v>
      </c>
      <c r="I39" s="273">
        <f t="shared" si="17"/>
        <v>161</v>
      </c>
      <c r="J39" s="272">
        <v>55</v>
      </c>
      <c r="K39" s="270">
        <v>1</v>
      </c>
      <c r="L39" s="271">
        <v>0</v>
      </c>
      <c r="M39" s="273">
        <f t="shared" si="18"/>
        <v>56</v>
      </c>
      <c r="N39" s="272">
        <v>67</v>
      </c>
      <c r="O39" s="270">
        <v>6</v>
      </c>
      <c r="P39" s="271">
        <v>4</v>
      </c>
      <c r="Q39" s="296">
        <v>0</v>
      </c>
      <c r="R39" s="273">
        <f t="shared" si="11"/>
        <v>77</v>
      </c>
      <c r="S39" s="272">
        <v>95</v>
      </c>
      <c r="T39" s="270">
        <v>2</v>
      </c>
      <c r="U39" s="271">
        <v>0</v>
      </c>
      <c r="V39" s="296">
        <v>0</v>
      </c>
      <c r="W39" s="273">
        <f t="shared" si="12"/>
        <v>97</v>
      </c>
      <c r="X39" s="272">
        <v>46</v>
      </c>
      <c r="Y39" s="270">
        <v>3</v>
      </c>
      <c r="Z39" s="271">
        <v>2</v>
      </c>
      <c r="AA39" s="296">
        <v>0</v>
      </c>
      <c r="AB39" s="273">
        <f t="shared" si="13"/>
        <v>51</v>
      </c>
      <c r="AC39" s="272">
        <v>0</v>
      </c>
      <c r="AD39" s="270">
        <v>0</v>
      </c>
      <c r="AE39" s="271">
        <v>0</v>
      </c>
      <c r="AF39" s="296">
        <v>0</v>
      </c>
      <c r="AG39" s="273">
        <f t="shared" si="14"/>
        <v>0</v>
      </c>
      <c r="AH39" s="272">
        <v>0</v>
      </c>
      <c r="AI39" s="270">
        <v>0</v>
      </c>
      <c r="AJ39" s="271">
        <v>0</v>
      </c>
      <c r="AK39" s="296">
        <v>0</v>
      </c>
      <c r="AL39" s="273">
        <f t="shared" si="15"/>
        <v>0</v>
      </c>
      <c r="AM39" s="272">
        <v>2</v>
      </c>
      <c r="AN39" s="270">
        <v>0</v>
      </c>
      <c r="AO39" s="271">
        <v>0</v>
      </c>
      <c r="AP39" s="296">
        <v>0</v>
      </c>
      <c r="AQ39" s="273">
        <f t="shared" si="19"/>
        <v>2</v>
      </c>
      <c r="AR39" s="389"/>
      <c r="AS39" s="376" t="s">
        <v>4</v>
      </c>
    </row>
    <row r="40" spans="1:46" ht="17.5" x14ac:dyDescent="0.55000000000000004">
      <c r="A40" s="253" t="s">
        <v>5</v>
      </c>
      <c r="B40" s="270">
        <v>488</v>
      </c>
      <c r="C40" s="270">
        <v>1003</v>
      </c>
      <c r="D40" s="271">
        <v>165</v>
      </c>
      <c r="E40" s="270">
        <f t="shared" si="16"/>
        <v>1656</v>
      </c>
      <c r="F40" s="272">
        <v>612</v>
      </c>
      <c r="G40" s="270">
        <v>1128</v>
      </c>
      <c r="H40" s="271">
        <v>409</v>
      </c>
      <c r="I40" s="273">
        <f t="shared" si="17"/>
        <v>2149</v>
      </c>
      <c r="J40" s="272">
        <v>741</v>
      </c>
      <c r="K40" s="270">
        <v>965</v>
      </c>
      <c r="L40" s="271">
        <v>228</v>
      </c>
      <c r="M40" s="273">
        <f t="shared" si="18"/>
        <v>1934</v>
      </c>
      <c r="N40" s="272">
        <v>749</v>
      </c>
      <c r="O40" s="270">
        <v>912</v>
      </c>
      <c r="P40" s="271">
        <v>97</v>
      </c>
      <c r="Q40" s="296">
        <v>0</v>
      </c>
      <c r="R40" s="273">
        <f t="shared" si="11"/>
        <v>1758</v>
      </c>
      <c r="S40" s="272">
        <v>823</v>
      </c>
      <c r="T40" s="270">
        <v>1013</v>
      </c>
      <c r="U40" s="271">
        <v>65</v>
      </c>
      <c r="V40" s="296">
        <v>0</v>
      </c>
      <c r="W40" s="273">
        <f t="shared" si="12"/>
        <v>1901</v>
      </c>
      <c r="X40" s="272">
        <v>950</v>
      </c>
      <c r="Y40" s="270">
        <v>1083</v>
      </c>
      <c r="Z40" s="271">
        <v>63</v>
      </c>
      <c r="AA40" s="296">
        <v>0</v>
      </c>
      <c r="AB40" s="273">
        <f t="shared" si="13"/>
        <v>2096</v>
      </c>
      <c r="AC40" s="272">
        <v>802</v>
      </c>
      <c r="AD40" s="270">
        <v>1042</v>
      </c>
      <c r="AE40" s="271">
        <v>75</v>
      </c>
      <c r="AF40" s="296">
        <v>0</v>
      </c>
      <c r="AG40" s="273">
        <f t="shared" si="14"/>
        <v>1919</v>
      </c>
      <c r="AH40" s="272">
        <v>694</v>
      </c>
      <c r="AI40" s="270">
        <v>900</v>
      </c>
      <c r="AJ40" s="271">
        <v>73</v>
      </c>
      <c r="AK40" s="296">
        <v>0</v>
      </c>
      <c r="AL40" s="273">
        <f t="shared" si="15"/>
        <v>1667</v>
      </c>
      <c r="AM40" s="272">
        <v>760</v>
      </c>
      <c r="AN40" s="270">
        <v>958</v>
      </c>
      <c r="AO40" s="271">
        <v>88</v>
      </c>
      <c r="AP40" s="296">
        <v>0</v>
      </c>
      <c r="AQ40" s="273">
        <f t="shared" si="19"/>
        <v>1806</v>
      </c>
      <c r="AR40" s="389"/>
      <c r="AS40" s="376" t="s">
        <v>5</v>
      </c>
    </row>
    <row r="41" spans="1:46" ht="17.5" x14ac:dyDescent="0.55000000000000004">
      <c r="A41" s="253" t="s">
        <v>6</v>
      </c>
      <c r="B41" s="270">
        <v>122</v>
      </c>
      <c r="C41" s="270">
        <v>40</v>
      </c>
      <c r="D41" s="271">
        <v>30</v>
      </c>
      <c r="E41" s="270">
        <f t="shared" si="16"/>
        <v>192</v>
      </c>
      <c r="F41" s="272">
        <v>28</v>
      </c>
      <c r="G41" s="270">
        <v>9</v>
      </c>
      <c r="H41" s="271">
        <v>15</v>
      </c>
      <c r="I41" s="273">
        <f t="shared" si="17"/>
        <v>52</v>
      </c>
      <c r="J41" s="272">
        <v>12</v>
      </c>
      <c r="K41" s="270">
        <v>7</v>
      </c>
      <c r="L41" s="271">
        <v>11</v>
      </c>
      <c r="M41" s="273">
        <f t="shared" si="18"/>
        <v>30</v>
      </c>
      <c r="N41" s="272">
        <v>49</v>
      </c>
      <c r="O41" s="270">
        <v>20</v>
      </c>
      <c r="P41" s="271">
        <v>22</v>
      </c>
      <c r="Q41" s="296">
        <v>0</v>
      </c>
      <c r="R41" s="273">
        <f t="shared" si="11"/>
        <v>91</v>
      </c>
      <c r="S41" s="272">
        <v>51</v>
      </c>
      <c r="T41" s="270">
        <v>13</v>
      </c>
      <c r="U41" s="271">
        <v>7</v>
      </c>
      <c r="V41" s="296">
        <v>0</v>
      </c>
      <c r="W41" s="273">
        <f t="shared" si="12"/>
        <v>71</v>
      </c>
      <c r="X41" s="272">
        <v>38</v>
      </c>
      <c r="Y41" s="270">
        <v>2</v>
      </c>
      <c r="Z41" s="271">
        <v>1</v>
      </c>
      <c r="AA41" s="296">
        <v>0</v>
      </c>
      <c r="AB41" s="273">
        <f t="shared" si="13"/>
        <v>41</v>
      </c>
      <c r="AC41" s="272">
        <v>53</v>
      </c>
      <c r="AD41" s="270">
        <v>1</v>
      </c>
      <c r="AE41" s="271">
        <v>1</v>
      </c>
      <c r="AF41" s="296">
        <v>0</v>
      </c>
      <c r="AG41" s="273">
        <f t="shared" si="14"/>
        <v>55</v>
      </c>
      <c r="AH41" s="272">
        <v>74</v>
      </c>
      <c r="AI41" s="270">
        <v>8</v>
      </c>
      <c r="AJ41" s="271">
        <v>0</v>
      </c>
      <c r="AK41" s="296">
        <v>0</v>
      </c>
      <c r="AL41" s="273">
        <f t="shared" si="15"/>
        <v>82</v>
      </c>
      <c r="AM41" s="272">
        <v>83</v>
      </c>
      <c r="AN41" s="270">
        <v>3</v>
      </c>
      <c r="AO41" s="271">
        <v>1</v>
      </c>
      <c r="AP41" s="296">
        <v>0</v>
      </c>
      <c r="AQ41" s="273">
        <f t="shared" si="19"/>
        <v>87</v>
      </c>
      <c r="AR41" s="389"/>
      <c r="AS41" s="376" t="s">
        <v>6</v>
      </c>
    </row>
    <row r="42" spans="1:46" ht="17.5" x14ac:dyDescent="0.55000000000000004">
      <c r="A42" s="253" t="s">
        <v>7</v>
      </c>
      <c r="B42" s="270">
        <v>0</v>
      </c>
      <c r="C42" s="270">
        <v>525</v>
      </c>
      <c r="D42" s="271">
        <v>179</v>
      </c>
      <c r="E42" s="270">
        <f t="shared" si="16"/>
        <v>704</v>
      </c>
      <c r="F42" s="272">
        <v>0</v>
      </c>
      <c r="G42" s="270">
        <v>580</v>
      </c>
      <c r="H42" s="271">
        <v>270</v>
      </c>
      <c r="I42" s="273">
        <f t="shared" si="17"/>
        <v>850</v>
      </c>
      <c r="J42" s="272">
        <v>9</v>
      </c>
      <c r="K42" s="270">
        <v>487</v>
      </c>
      <c r="L42" s="271">
        <v>289</v>
      </c>
      <c r="M42" s="273">
        <f t="shared" si="18"/>
        <v>785</v>
      </c>
      <c r="N42" s="272">
        <v>8</v>
      </c>
      <c r="O42" s="270">
        <v>377</v>
      </c>
      <c r="P42" s="271">
        <v>344</v>
      </c>
      <c r="Q42" s="296">
        <v>0</v>
      </c>
      <c r="R42" s="273">
        <f t="shared" si="11"/>
        <v>729</v>
      </c>
      <c r="S42" s="272">
        <v>1</v>
      </c>
      <c r="T42" s="270">
        <v>495</v>
      </c>
      <c r="U42" s="271">
        <v>376</v>
      </c>
      <c r="V42" s="296">
        <v>0</v>
      </c>
      <c r="W42" s="273">
        <f t="shared" si="12"/>
        <v>872</v>
      </c>
      <c r="X42" s="272">
        <v>4</v>
      </c>
      <c r="Y42" s="270">
        <v>511</v>
      </c>
      <c r="Z42" s="271">
        <v>309</v>
      </c>
      <c r="AA42" s="296">
        <v>0</v>
      </c>
      <c r="AB42" s="273">
        <f t="shared" si="13"/>
        <v>824</v>
      </c>
      <c r="AC42" s="272">
        <v>3</v>
      </c>
      <c r="AD42" s="270">
        <v>481</v>
      </c>
      <c r="AE42" s="271">
        <v>377</v>
      </c>
      <c r="AF42" s="296">
        <v>0</v>
      </c>
      <c r="AG42" s="273">
        <f t="shared" si="14"/>
        <v>861</v>
      </c>
      <c r="AH42" s="272">
        <v>4</v>
      </c>
      <c r="AI42" s="270">
        <v>404</v>
      </c>
      <c r="AJ42" s="271">
        <v>305</v>
      </c>
      <c r="AK42" s="296">
        <v>0</v>
      </c>
      <c r="AL42" s="273">
        <f t="shared" si="15"/>
        <v>713</v>
      </c>
      <c r="AM42" s="272">
        <v>4</v>
      </c>
      <c r="AN42" s="270">
        <v>377</v>
      </c>
      <c r="AO42" s="271">
        <v>329</v>
      </c>
      <c r="AP42" s="296">
        <v>0</v>
      </c>
      <c r="AQ42" s="273">
        <f t="shared" si="19"/>
        <v>710</v>
      </c>
      <c r="AR42" s="389"/>
      <c r="AS42" s="376" t="s">
        <v>7</v>
      </c>
    </row>
    <row r="43" spans="1:46" ht="17.5" x14ac:dyDescent="0.55000000000000004">
      <c r="A43" s="191" t="s">
        <v>8</v>
      </c>
      <c r="B43" s="270">
        <v>23</v>
      </c>
      <c r="C43" s="270">
        <v>14</v>
      </c>
      <c r="D43" s="271">
        <v>0</v>
      </c>
      <c r="E43" s="270">
        <f t="shared" si="16"/>
        <v>37</v>
      </c>
      <c r="F43" s="272">
        <v>61</v>
      </c>
      <c r="G43" s="270">
        <v>10</v>
      </c>
      <c r="H43" s="271">
        <v>14</v>
      </c>
      <c r="I43" s="273">
        <f t="shared" si="17"/>
        <v>85</v>
      </c>
      <c r="J43" s="272">
        <v>20</v>
      </c>
      <c r="K43" s="270">
        <v>3</v>
      </c>
      <c r="L43" s="271">
        <v>2</v>
      </c>
      <c r="M43" s="273">
        <f t="shared" si="18"/>
        <v>25</v>
      </c>
      <c r="N43" s="272">
        <v>12</v>
      </c>
      <c r="O43" s="270">
        <v>5</v>
      </c>
      <c r="P43" s="271">
        <v>0</v>
      </c>
      <c r="Q43" s="296">
        <v>0</v>
      </c>
      <c r="R43" s="273">
        <f t="shared" si="11"/>
        <v>17</v>
      </c>
      <c r="S43" s="272">
        <v>4</v>
      </c>
      <c r="T43" s="270">
        <v>19</v>
      </c>
      <c r="U43" s="271">
        <v>6</v>
      </c>
      <c r="V43" s="296">
        <v>0</v>
      </c>
      <c r="W43" s="273">
        <f t="shared" si="12"/>
        <v>29</v>
      </c>
      <c r="X43" s="272">
        <v>30</v>
      </c>
      <c r="Y43" s="270">
        <v>25</v>
      </c>
      <c r="Z43" s="271">
        <v>6</v>
      </c>
      <c r="AA43" s="296">
        <v>0</v>
      </c>
      <c r="AB43" s="273">
        <f t="shared" si="13"/>
        <v>61</v>
      </c>
      <c r="AC43" s="272">
        <v>41</v>
      </c>
      <c r="AD43" s="270">
        <v>4</v>
      </c>
      <c r="AE43" s="271">
        <v>5</v>
      </c>
      <c r="AF43" s="296">
        <v>0</v>
      </c>
      <c r="AG43" s="273">
        <f t="shared" si="14"/>
        <v>50</v>
      </c>
      <c r="AH43" s="272">
        <v>15</v>
      </c>
      <c r="AI43" s="270">
        <v>2</v>
      </c>
      <c r="AJ43" s="271">
        <v>1</v>
      </c>
      <c r="AK43" s="296">
        <v>0</v>
      </c>
      <c r="AL43" s="273">
        <f t="shared" si="15"/>
        <v>18</v>
      </c>
      <c r="AM43" s="272">
        <v>15</v>
      </c>
      <c r="AN43" s="270">
        <v>1</v>
      </c>
      <c r="AO43" s="271">
        <v>0</v>
      </c>
      <c r="AP43" s="296">
        <v>0</v>
      </c>
      <c r="AQ43" s="273">
        <f t="shared" si="19"/>
        <v>16</v>
      </c>
      <c r="AR43" s="389"/>
      <c r="AS43" s="376" t="s">
        <v>8</v>
      </c>
    </row>
    <row r="44" spans="1:46" ht="17.5" x14ac:dyDescent="0.55000000000000004">
      <c r="A44" s="191" t="s">
        <v>9</v>
      </c>
      <c r="B44" s="270">
        <v>189</v>
      </c>
      <c r="C44" s="270">
        <v>343</v>
      </c>
      <c r="D44" s="271">
        <v>210</v>
      </c>
      <c r="E44" s="270">
        <f t="shared" si="16"/>
        <v>742</v>
      </c>
      <c r="F44" s="272">
        <v>215</v>
      </c>
      <c r="G44" s="270">
        <v>228</v>
      </c>
      <c r="H44" s="271">
        <v>287</v>
      </c>
      <c r="I44" s="273">
        <f t="shared" si="17"/>
        <v>730</v>
      </c>
      <c r="J44" s="272">
        <v>297</v>
      </c>
      <c r="K44" s="270">
        <v>259</v>
      </c>
      <c r="L44" s="271">
        <v>308</v>
      </c>
      <c r="M44" s="273">
        <f t="shared" si="18"/>
        <v>864</v>
      </c>
      <c r="N44" s="272">
        <v>323</v>
      </c>
      <c r="O44" s="270">
        <v>250</v>
      </c>
      <c r="P44" s="271">
        <v>311</v>
      </c>
      <c r="Q44" s="296">
        <v>0</v>
      </c>
      <c r="R44" s="273">
        <f t="shared" si="11"/>
        <v>884</v>
      </c>
      <c r="S44" s="272">
        <v>311</v>
      </c>
      <c r="T44" s="270">
        <v>283</v>
      </c>
      <c r="U44" s="271">
        <v>336</v>
      </c>
      <c r="V44" s="296">
        <v>0</v>
      </c>
      <c r="W44" s="273">
        <f t="shared" si="12"/>
        <v>930</v>
      </c>
      <c r="X44" s="272">
        <v>127</v>
      </c>
      <c r="Y44" s="270">
        <v>72</v>
      </c>
      <c r="Z44" s="271">
        <v>148</v>
      </c>
      <c r="AA44" s="296">
        <v>0</v>
      </c>
      <c r="AB44" s="273">
        <f t="shared" si="13"/>
        <v>347</v>
      </c>
      <c r="AC44" s="272">
        <v>11</v>
      </c>
      <c r="AD44" s="270">
        <v>37</v>
      </c>
      <c r="AE44" s="271">
        <v>14</v>
      </c>
      <c r="AF44" s="296">
        <v>0</v>
      </c>
      <c r="AG44" s="273">
        <f t="shared" si="14"/>
        <v>62</v>
      </c>
      <c r="AH44" s="272">
        <v>8</v>
      </c>
      <c r="AI44" s="270">
        <v>29</v>
      </c>
      <c r="AJ44" s="271">
        <v>12</v>
      </c>
      <c r="AK44" s="296">
        <v>0</v>
      </c>
      <c r="AL44" s="273">
        <f t="shared" si="15"/>
        <v>49</v>
      </c>
      <c r="AM44" s="272">
        <v>6</v>
      </c>
      <c r="AN44" s="270">
        <v>19</v>
      </c>
      <c r="AO44" s="271">
        <v>30</v>
      </c>
      <c r="AP44" s="296">
        <v>0</v>
      </c>
      <c r="AQ44" s="273">
        <f t="shared" si="19"/>
        <v>55</v>
      </c>
      <c r="AR44" s="389"/>
      <c r="AS44" s="376" t="s">
        <v>9</v>
      </c>
    </row>
    <row r="45" spans="1:46" ht="17.5" x14ac:dyDescent="0.55000000000000004">
      <c r="A45" s="191" t="s">
        <v>10</v>
      </c>
      <c r="B45" s="270">
        <v>555</v>
      </c>
      <c r="C45" s="270">
        <v>155</v>
      </c>
      <c r="D45" s="271">
        <v>18</v>
      </c>
      <c r="E45" s="270">
        <f t="shared" si="16"/>
        <v>728</v>
      </c>
      <c r="F45" s="272">
        <v>693</v>
      </c>
      <c r="G45" s="270">
        <v>154</v>
      </c>
      <c r="H45" s="271">
        <v>11</v>
      </c>
      <c r="I45" s="273">
        <f t="shared" si="17"/>
        <v>858</v>
      </c>
      <c r="J45" s="272">
        <v>339</v>
      </c>
      <c r="K45" s="270">
        <v>35</v>
      </c>
      <c r="L45" s="271">
        <v>10</v>
      </c>
      <c r="M45" s="273">
        <f t="shared" si="18"/>
        <v>384</v>
      </c>
      <c r="N45" s="272">
        <v>444</v>
      </c>
      <c r="O45" s="270">
        <v>83</v>
      </c>
      <c r="P45" s="271">
        <v>8</v>
      </c>
      <c r="Q45" s="296">
        <v>0</v>
      </c>
      <c r="R45" s="273">
        <f t="shared" si="11"/>
        <v>535</v>
      </c>
      <c r="S45" s="272">
        <v>496</v>
      </c>
      <c r="T45" s="270">
        <v>52</v>
      </c>
      <c r="U45" s="271">
        <v>6</v>
      </c>
      <c r="V45" s="296">
        <v>0</v>
      </c>
      <c r="W45" s="273">
        <f t="shared" si="12"/>
        <v>554</v>
      </c>
      <c r="X45" s="272">
        <v>64</v>
      </c>
      <c r="Y45" s="270">
        <v>28</v>
      </c>
      <c r="Z45" s="271">
        <v>2</v>
      </c>
      <c r="AA45" s="296">
        <v>0</v>
      </c>
      <c r="AB45" s="273">
        <f t="shared" si="13"/>
        <v>94</v>
      </c>
      <c r="AC45" s="272">
        <v>278</v>
      </c>
      <c r="AD45" s="270">
        <v>43</v>
      </c>
      <c r="AE45" s="271">
        <v>7</v>
      </c>
      <c r="AF45" s="296">
        <v>0</v>
      </c>
      <c r="AG45" s="273">
        <f t="shared" si="14"/>
        <v>328</v>
      </c>
      <c r="AH45" s="272">
        <v>157</v>
      </c>
      <c r="AI45" s="270">
        <v>34</v>
      </c>
      <c r="AJ45" s="271">
        <v>2</v>
      </c>
      <c r="AK45" s="296">
        <v>0</v>
      </c>
      <c r="AL45" s="273">
        <f t="shared" si="15"/>
        <v>193</v>
      </c>
      <c r="AM45" s="272">
        <v>295</v>
      </c>
      <c r="AN45" s="270">
        <v>39</v>
      </c>
      <c r="AO45" s="271">
        <v>9</v>
      </c>
      <c r="AP45" s="296">
        <v>0</v>
      </c>
      <c r="AQ45" s="273">
        <f t="shared" si="19"/>
        <v>343</v>
      </c>
      <c r="AR45" s="389"/>
      <c r="AS45" s="376" t="s">
        <v>10</v>
      </c>
    </row>
    <row r="46" spans="1:46" ht="17.5" x14ac:dyDescent="0.55000000000000004">
      <c r="A46" s="253" t="s">
        <v>11</v>
      </c>
      <c r="B46" s="270">
        <v>390</v>
      </c>
      <c r="C46" s="270">
        <v>133</v>
      </c>
      <c r="D46" s="271">
        <v>16</v>
      </c>
      <c r="E46" s="270">
        <f t="shared" si="16"/>
        <v>539</v>
      </c>
      <c r="F46" s="272">
        <v>401</v>
      </c>
      <c r="G46" s="270">
        <v>135</v>
      </c>
      <c r="H46" s="271">
        <v>20</v>
      </c>
      <c r="I46" s="273">
        <f t="shared" si="17"/>
        <v>556</v>
      </c>
      <c r="J46" s="272">
        <v>360</v>
      </c>
      <c r="K46" s="270">
        <v>128</v>
      </c>
      <c r="L46" s="271">
        <v>20</v>
      </c>
      <c r="M46" s="273">
        <f t="shared" si="18"/>
        <v>508</v>
      </c>
      <c r="N46" s="272">
        <v>353</v>
      </c>
      <c r="O46" s="270">
        <v>128</v>
      </c>
      <c r="P46" s="271">
        <v>20</v>
      </c>
      <c r="Q46" s="296">
        <v>0</v>
      </c>
      <c r="R46" s="273">
        <f t="shared" si="11"/>
        <v>501</v>
      </c>
      <c r="S46" s="272">
        <v>368</v>
      </c>
      <c r="T46" s="270">
        <v>126</v>
      </c>
      <c r="U46" s="271">
        <v>21</v>
      </c>
      <c r="V46" s="296">
        <v>0</v>
      </c>
      <c r="W46" s="273">
        <f t="shared" si="12"/>
        <v>515</v>
      </c>
      <c r="X46" s="272">
        <v>353</v>
      </c>
      <c r="Y46" s="270">
        <v>128</v>
      </c>
      <c r="Z46" s="271">
        <v>20</v>
      </c>
      <c r="AA46" s="296">
        <v>0</v>
      </c>
      <c r="AB46" s="273">
        <f t="shared" si="13"/>
        <v>501</v>
      </c>
      <c r="AC46" s="272">
        <v>24</v>
      </c>
      <c r="AD46" s="270">
        <v>2</v>
      </c>
      <c r="AE46" s="271">
        <v>15</v>
      </c>
      <c r="AF46" s="296">
        <v>0</v>
      </c>
      <c r="AG46" s="273">
        <f t="shared" si="14"/>
        <v>41</v>
      </c>
      <c r="AH46" s="272">
        <v>24</v>
      </c>
      <c r="AI46" s="270">
        <v>2</v>
      </c>
      <c r="AJ46" s="271">
        <v>15</v>
      </c>
      <c r="AK46" s="296">
        <v>0</v>
      </c>
      <c r="AL46" s="273">
        <f t="shared" si="15"/>
        <v>41</v>
      </c>
      <c r="AM46" s="272">
        <v>27</v>
      </c>
      <c r="AN46" s="270">
        <v>1</v>
      </c>
      <c r="AO46" s="271">
        <v>13</v>
      </c>
      <c r="AP46" s="296">
        <v>0</v>
      </c>
      <c r="AQ46" s="273">
        <f t="shared" si="19"/>
        <v>41</v>
      </c>
      <c r="AR46" s="389"/>
      <c r="AS46" s="376" t="s">
        <v>11</v>
      </c>
    </row>
    <row r="47" spans="1:46" ht="17.5" x14ac:dyDescent="0.55000000000000004">
      <c r="A47" s="253" t="s">
        <v>12</v>
      </c>
      <c r="B47" s="270">
        <v>90</v>
      </c>
      <c r="C47" s="270">
        <v>104</v>
      </c>
      <c r="D47" s="271">
        <v>57</v>
      </c>
      <c r="E47" s="270">
        <f t="shared" si="16"/>
        <v>251</v>
      </c>
      <c r="F47" s="272">
        <v>25</v>
      </c>
      <c r="G47" s="270">
        <v>104</v>
      </c>
      <c r="H47" s="271">
        <v>57</v>
      </c>
      <c r="I47" s="273">
        <f t="shared" si="17"/>
        <v>186</v>
      </c>
      <c r="J47" s="272">
        <v>26</v>
      </c>
      <c r="K47" s="270">
        <v>27</v>
      </c>
      <c r="L47" s="271">
        <v>28</v>
      </c>
      <c r="M47" s="273">
        <f t="shared" si="18"/>
        <v>81</v>
      </c>
      <c r="N47" s="272">
        <v>27</v>
      </c>
      <c r="O47" s="270">
        <v>24</v>
      </c>
      <c r="P47" s="271">
        <v>28</v>
      </c>
      <c r="Q47" s="296">
        <v>0</v>
      </c>
      <c r="R47" s="273">
        <f t="shared" si="11"/>
        <v>79</v>
      </c>
      <c r="S47" s="272">
        <v>26</v>
      </c>
      <c r="T47" s="270">
        <v>27</v>
      </c>
      <c r="U47" s="271">
        <v>28</v>
      </c>
      <c r="V47" s="296">
        <v>0</v>
      </c>
      <c r="W47" s="273">
        <f t="shared" si="12"/>
        <v>81</v>
      </c>
      <c r="X47" s="272">
        <v>36</v>
      </c>
      <c r="Y47" s="270">
        <v>18</v>
      </c>
      <c r="Z47" s="271">
        <v>27</v>
      </c>
      <c r="AA47" s="296">
        <v>0</v>
      </c>
      <c r="AB47" s="273">
        <f t="shared" si="13"/>
        <v>81</v>
      </c>
      <c r="AC47" s="272">
        <v>0</v>
      </c>
      <c r="AD47" s="270">
        <v>5</v>
      </c>
      <c r="AE47" s="271">
        <v>5</v>
      </c>
      <c r="AF47" s="296">
        <v>0</v>
      </c>
      <c r="AG47" s="273">
        <f t="shared" si="14"/>
        <v>10</v>
      </c>
      <c r="AH47" s="272">
        <v>0</v>
      </c>
      <c r="AI47" s="270">
        <v>0</v>
      </c>
      <c r="AJ47" s="271">
        <v>0</v>
      </c>
      <c r="AK47" s="296">
        <v>0</v>
      </c>
      <c r="AL47" s="273">
        <f t="shared" si="15"/>
        <v>0</v>
      </c>
      <c r="AM47" s="272">
        <v>0</v>
      </c>
      <c r="AN47" s="270">
        <v>0</v>
      </c>
      <c r="AO47" s="271">
        <v>0</v>
      </c>
      <c r="AP47" s="296">
        <v>0</v>
      </c>
      <c r="AQ47" s="273">
        <f t="shared" si="19"/>
        <v>0</v>
      </c>
      <c r="AR47" s="389"/>
      <c r="AS47" s="376" t="s">
        <v>12</v>
      </c>
    </row>
    <row r="48" spans="1:46" ht="17.5" x14ac:dyDescent="0.55000000000000004">
      <c r="A48" s="253" t="s">
        <v>13</v>
      </c>
      <c r="B48" s="270">
        <v>90</v>
      </c>
      <c r="C48" s="270">
        <v>123</v>
      </c>
      <c r="D48" s="271">
        <v>621</v>
      </c>
      <c r="E48" s="270">
        <f t="shared" si="16"/>
        <v>834</v>
      </c>
      <c r="F48" s="272">
        <v>93</v>
      </c>
      <c r="G48" s="270">
        <v>135</v>
      </c>
      <c r="H48" s="271">
        <v>537</v>
      </c>
      <c r="I48" s="273">
        <f t="shared" si="17"/>
        <v>765</v>
      </c>
      <c r="J48" s="272">
        <v>141</v>
      </c>
      <c r="K48" s="270">
        <v>118</v>
      </c>
      <c r="L48" s="271">
        <v>616</v>
      </c>
      <c r="M48" s="273">
        <f t="shared" si="18"/>
        <v>875</v>
      </c>
      <c r="N48" s="272">
        <v>142</v>
      </c>
      <c r="O48" s="270">
        <v>70</v>
      </c>
      <c r="P48" s="271">
        <v>241</v>
      </c>
      <c r="Q48" s="296">
        <v>0</v>
      </c>
      <c r="R48" s="273">
        <f t="shared" si="11"/>
        <v>453</v>
      </c>
      <c r="S48" s="272">
        <v>184</v>
      </c>
      <c r="T48" s="270">
        <v>61</v>
      </c>
      <c r="U48" s="271">
        <v>298</v>
      </c>
      <c r="V48" s="296">
        <v>0</v>
      </c>
      <c r="W48" s="273">
        <f t="shared" si="12"/>
        <v>543</v>
      </c>
      <c r="X48" s="272">
        <v>142</v>
      </c>
      <c r="Y48" s="270">
        <v>79</v>
      </c>
      <c r="Z48" s="271">
        <v>248</v>
      </c>
      <c r="AA48" s="296">
        <v>0</v>
      </c>
      <c r="AB48" s="273">
        <f t="shared" si="13"/>
        <v>469</v>
      </c>
      <c r="AC48" s="272">
        <v>114</v>
      </c>
      <c r="AD48" s="270">
        <v>58</v>
      </c>
      <c r="AE48" s="271">
        <v>232</v>
      </c>
      <c r="AF48" s="296">
        <v>0</v>
      </c>
      <c r="AG48" s="273">
        <f t="shared" si="14"/>
        <v>404</v>
      </c>
      <c r="AH48" s="272">
        <v>119</v>
      </c>
      <c r="AI48" s="270">
        <v>64</v>
      </c>
      <c r="AJ48" s="271">
        <v>220</v>
      </c>
      <c r="AK48" s="296">
        <v>0</v>
      </c>
      <c r="AL48" s="273">
        <f t="shared" si="15"/>
        <v>403</v>
      </c>
      <c r="AM48" s="272">
        <v>108</v>
      </c>
      <c r="AN48" s="270">
        <v>62</v>
      </c>
      <c r="AO48" s="271">
        <v>223</v>
      </c>
      <c r="AP48" s="296">
        <v>0</v>
      </c>
      <c r="AQ48" s="273">
        <f t="shared" si="19"/>
        <v>393</v>
      </c>
      <c r="AR48" s="389"/>
      <c r="AS48" s="376" t="s">
        <v>13</v>
      </c>
    </row>
    <row r="49" spans="1:45" ht="17.5" x14ac:dyDescent="0.55000000000000004">
      <c r="A49" s="256" t="s">
        <v>14</v>
      </c>
      <c r="B49" s="270">
        <f>SUM(B37:B48)</f>
        <v>2549</v>
      </c>
      <c r="C49" s="271">
        <f>SUM(C37:C48)</f>
        <v>3045</v>
      </c>
      <c r="D49" s="271">
        <f>SUM(D37:D48)</f>
        <v>1473</v>
      </c>
      <c r="E49" s="270">
        <f>SUM(B49:D49)</f>
        <v>7067</v>
      </c>
      <c r="F49" s="270">
        <f>SUM(F37:F48)</f>
        <v>2594</v>
      </c>
      <c r="G49" s="271">
        <f>SUM(G37:G48)</f>
        <v>2816</v>
      </c>
      <c r="H49" s="271">
        <f>SUM(H37:H48)</f>
        <v>1863</v>
      </c>
      <c r="I49" s="270">
        <f>SUM(F49:H49)</f>
        <v>7273</v>
      </c>
      <c r="J49" s="270">
        <f>SUM(J37:J48)</f>
        <v>2411</v>
      </c>
      <c r="K49" s="271">
        <f>SUM(K37:K48)</f>
        <v>2454</v>
      </c>
      <c r="L49" s="271">
        <f>SUM(L37:L48)</f>
        <v>1874</v>
      </c>
      <c r="M49" s="270">
        <f>SUM(J49:L49)</f>
        <v>6739</v>
      </c>
      <c r="N49" s="270">
        <f>SUM(N37:N48)</f>
        <v>2398</v>
      </c>
      <c r="O49" s="271">
        <f>SUM(O37:O48)</f>
        <v>2280</v>
      </c>
      <c r="P49" s="271">
        <f>SUM(P37:P48)</f>
        <v>1379</v>
      </c>
      <c r="Q49" s="271">
        <f>SUM(Q37:Q48)</f>
        <v>0</v>
      </c>
      <c r="R49" s="270">
        <f>SUM(N49:P49)</f>
        <v>6057</v>
      </c>
      <c r="S49" s="271">
        <f>SUM(S37:S48)</f>
        <v>2698</v>
      </c>
      <c r="T49" s="271">
        <f>SUM(T37:T48)</f>
        <v>2470</v>
      </c>
      <c r="U49" s="271">
        <f>SUM(U37:U48)</f>
        <v>2008</v>
      </c>
      <c r="V49" s="271">
        <f>SUM(V37:V48)</f>
        <v>0</v>
      </c>
      <c r="W49" s="270">
        <f>SUM(S49:U49)</f>
        <v>7176</v>
      </c>
      <c r="X49" s="271">
        <f>SUM(X37:X48)</f>
        <v>2052</v>
      </c>
      <c r="Y49" s="271">
        <f>SUM(Y37:Y48)</f>
        <v>2430</v>
      </c>
      <c r="Z49" s="271">
        <f>SUM(Z37:Z48)</f>
        <v>1842</v>
      </c>
      <c r="AA49" s="271">
        <f>SUM(AA37:AA48)</f>
        <v>0</v>
      </c>
      <c r="AB49" s="270">
        <f>SUM(X49:Z49)</f>
        <v>6324</v>
      </c>
      <c r="AC49" s="271">
        <f>SUM(AC37:AC48)</f>
        <v>1620</v>
      </c>
      <c r="AD49" s="271">
        <f>SUM(AD37:AD48)</f>
        <v>2287</v>
      </c>
      <c r="AE49" s="271">
        <f>SUM(AE37:AE48)</f>
        <v>1708</v>
      </c>
      <c r="AF49" s="271">
        <f>SUM(AF37:AF48)</f>
        <v>0</v>
      </c>
      <c r="AG49" s="270">
        <f>SUM(AC49:AE49)</f>
        <v>5615</v>
      </c>
      <c r="AH49" s="271">
        <f>SUM(AH37:AH48)</f>
        <v>1343</v>
      </c>
      <c r="AI49" s="271">
        <f>SUM(AI37:AI48)</f>
        <v>1928</v>
      </c>
      <c r="AJ49" s="271">
        <f>SUM(AJ37:AJ48)</f>
        <v>1446</v>
      </c>
      <c r="AK49" s="271">
        <f>SUM(AK37:AK48)</f>
        <v>0</v>
      </c>
      <c r="AL49" s="270">
        <f>SUM(AH49:AJ49)</f>
        <v>4717</v>
      </c>
      <c r="AM49" s="271">
        <f>SUM(AM37:AM48)</f>
        <v>1507</v>
      </c>
      <c r="AN49" s="271">
        <f t="shared" ref="AN49:AP49" si="20">SUM(AN37:AN48)</f>
        <v>1841</v>
      </c>
      <c r="AO49" s="271">
        <f t="shared" si="20"/>
        <v>980</v>
      </c>
      <c r="AP49" s="271">
        <f t="shared" si="20"/>
        <v>0</v>
      </c>
      <c r="AQ49" s="270">
        <f>SUM(AM49:AO49)</f>
        <v>4328</v>
      </c>
      <c r="AR49" s="270"/>
      <c r="AS49" s="254" t="s">
        <v>41</v>
      </c>
    </row>
    <row r="55" spans="1:45" x14ac:dyDescent="0.25">
      <c r="AD55" s="330">
        <v>11736000</v>
      </c>
      <c r="AE55" s="190">
        <v>-7.0000000000000007E-2</v>
      </c>
      <c r="AG55" s="382">
        <f>AD55*AE55</f>
        <v>-821520.00000000012</v>
      </c>
      <c r="AH55" s="383">
        <f>AD55+AG55</f>
        <v>10914480</v>
      </c>
    </row>
    <row r="56" spans="1:45" x14ac:dyDescent="0.25">
      <c r="AG56" s="382"/>
      <c r="AH56" s="383"/>
    </row>
    <row r="57" spans="1:45" x14ac:dyDescent="0.25">
      <c r="AD57" s="330">
        <v>10036000</v>
      </c>
      <c r="AE57" s="190">
        <v>-7.0000000000000007E-2</v>
      </c>
      <c r="AG57" s="382">
        <f t="shared" ref="AG57" si="21">AD57*AE57</f>
        <v>-702520.00000000012</v>
      </c>
      <c r="AH57" s="383">
        <f t="shared" ref="AH57" si="22">AD57+AG57</f>
        <v>9333480</v>
      </c>
    </row>
  </sheetData>
  <mergeCells count="57">
    <mergeCell ref="AO2:AO3"/>
    <mergeCell ref="AP2:AP3"/>
    <mergeCell ref="AQ2:AQ3"/>
    <mergeCell ref="AM16:AQ17"/>
    <mergeCell ref="AM34:AQ35"/>
    <mergeCell ref="AC34:AG35"/>
    <mergeCell ref="AC16:AG17"/>
    <mergeCell ref="AF2:AF3"/>
    <mergeCell ref="AE2:AE3"/>
    <mergeCell ref="AC2:AD3"/>
    <mergeCell ref="AG2:AG3"/>
    <mergeCell ref="X34:AB35"/>
    <mergeCell ref="X1:Y1"/>
    <mergeCell ref="X2:Y3"/>
    <mergeCell ref="Z2:Z3"/>
    <mergeCell ref="AB2:AB3"/>
    <mergeCell ref="X16:AB17"/>
    <mergeCell ref="U2:U3"/>
    <mergeCell ref="W2:W3"/>
    <mergeCell ref="S16:W17"/>
    <mergeCell ref="S34:W35"/>
    <mergeCell ref="S1:T1"/>
    <mergeCell ref="S2:T3"/>
    <mergeCell ref="A34:A35"/>
    <mergeCell ref="B34:E35"/>
    <mergeCell ref="F34:I35"/>
    <mergeCell ref="J34:M35"/>
    <mergeCell ref="N34:R35"/>
    <mergeCell ref="R2:R3"/>
    <mergeCell ref="A16:A17"/>
    <mergeCell ref="B16:E17"/>
    <mergeCell ref="F16:I17"/>
    <mergeCell ref="J16:M17"/>
    <mergeCell ref="N16:R17"/>
    <mergeCell ref="I2:I3"/>
    <mergeCell ref="J2:K3"/>
    <mergeCell ref="L2:L3"/>
    <mergeCell ref="M2:M3"/>
    <mergeCell ref="N2:O3"/>
    <mergeCell ref="P2:P3"/>
    <mergeCell ref="B1:C1"/>
    <mergeCell ref="F1:G1"/>
    <mergeCell ref="J1:K1"/>
    <mergeCell ref="N1:O1"/>
    <mergeCell ref="A2:A3"/>
    <mergeCell ref="B2:C3"/>
    <mergeCell ref="D2:D3"/>
    <mergeCell ref="E2:E3"/>
    <mergeCell ref="F2:G3"/>
    <mergeCell ref="H2:H3"/>
    <mergeCell ref="AH34:AL35"/>
    <mergeCell ref="AM2:AN3"/>
    <mergeCell ref="AH2:AI3"/>
    <mergeCell ref="AJ2:AJ3"/>
    <mergeCell ref="AK2:AK3"/>
    <mergeCell ref="AL2:AL3"/>
    <mergeCell ref="AH16:AL17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V5"/>
  <sheetViews>
    <sheetView topLeftCell="F4" workbookViewId="0">
      <selection activeCell="S10" sqref="S10"/>
    </sheetView>
  </sheetViews>
  <sheetFormatPr defaultRowHeight="12.5" x14ac:dyDescent="0.25"/>
  <cols>
    <col min="1" max="1" width="19.1796875" customWidth="1"/>
    <col min="2" max="2" width="11.7265625" customWidth="1"/>
    <col min="3" max="6" width="11.1796875" bestFit="1" customWidth="1"/>
    <col min="8" max="8" width="9.7265625" customWidth="1"/>
  </cols>
  <sheetData>
    <row r="1" spans="1:22" ht="21" customHeight="1" x14ac:dyDescent="0.25">
      <c r="A1" s="490" t="s">
        <v>76</v>
      </c>
      <c r="B1" s="491"/>
      <c r="C1" s="491"/>
      <c r="D1" s="491"/>
      <c r="E1" s="491"/>
      <c r="F1" s="491"/>
      <c r="G1" s="492"/>
      <c r="H1" s="492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</row>
    <row r="2" spans="1:22" ht="21" customHeight="1" x14ac:dyDescent="0.25">
      <c r="A2" s="494" t="s">
        <v>72</v>
      </c>
      <c r="B2" s="491"/>
      <c r="C2" s="491"/>
      <c r="D2" s="491"/>
      <c r="E2" s="491"/>
      <c r="F2" s="491"/>
      <c r="G2" s="492"/>
      <c r="H2" s="492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</row>
    <row r="3" spans="1:22" ht="17.25" customHeight="1" x14ac:dyDescent="0.25">
      <c r="A3" s="495" t="s">
        <v>74</v>
      </c>
      <c r="B3" s="496"/>
      <c r="C3" s="496"/>
      <c r="D3" s="496"/>
      <c r="E3" s="496"/>
      <c r="F3" s="496"/>
      <c r="G3" s="497"/>
      <c r="H3" s="497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</row>
    <row r="4" spans="1:22" ht="56.25" customHeight="1" x14ac:dyDescent="0.25">
      <c r="A4" s="134" t="s">
        <v>73</v>
      </c>
      <c r="B4" s="135">
        <v>2002</v>
      </c>
      <c r="C4" s="135">
        <v>2003</v>
      </c>
      <c r="D4" s="135">
        <v>2004</v>
      </c>
      <c r="E4" s="135">
        <v>2005</v>
      </c>
      <c r="F4" s="135">
        <v>2006</v>
      </c>
      <c r="G4" s="135">
        <v>2007</v>
      </c>
      <c r="H4" s="135">
        <v>2008</v>
      </c>
      <c r="I4" s="180">
        <v>2009</v>
      </c>
      <c r="J4" s="180">
        <v>2010</v>
      </c>
      <c r="K4" s="180">
        <v>2011</v>
      </c>
      <c r="L4" s="180">
        <v>2012</v>
      </c>
      <c r="M4" s="180">
        <v>2013</v>
      </c>
      <c r="N4" s="180">
        <v>2014</v>
      </c>
      <c r="O4" s="180">
        <v>2015</v>
      </c>
      <c r="P4" s="180">
        <v>2016</v>
      </c>
      <c r="Q4" s="180">
        <v>2017</v>
      </c>
      <c r="R4" s="180">
        <v>2018</v>
      </c>
      <c r="S4" s="180">
        <v>2019</v>
      </c>
      <c r="T4" s="180">
        <v>2020</v>
      </c>
      <c r="U4" s="180">
        <v>2021</v>
      </c>
      <c r="V4" s="180">
        <v>2022</v>
      </c>
    </row>
    <row r="5" spans="1:22" ht="33.75" customHeight="1" x14ac:dyDescent="0.25">
      <c r="A5" s="136" t="s">
        <v>75</v>
      </c>
      <c r="B5" s="137">
        <v>19634</v>
      </c>
      <c r="C5" s="137">
        <v>19493</v>
      </c>
      <c r="D5" s="137">
        <v>22901</v>
      </c>
      <c r="E5" s="137">
        <v>23020</v>
      </c>
      <c r="F5" s="137">
        <v>22216</v>
      </c>
      <c r="G5" s="137">
        <v>18716</v>
      </c>
      <c r="H5" s="137">
        <v>13800</v>
      </c>
      <c r="I5" s="137">
        <v>13600</v>
      </c>
      <c r="J5" s="137">
        <v>12600</v>
      </c>
      <c r="K5" s="137">
        <v>12620</v>
      </c>
      <c r="L5" s="137">
        <v>12619</v>
      </c>
      <c r="M5" s="137">
        <v>8000</v>
      </c>
      <c r="N5" s="137">
        <v>8009</v>
      </c>
      <c r="O5" s="137">
        <v>8009</v>
      </c>
      <c r="P5" s="137">
        <v>8021</v>
      </c>
      <c r="Q5" s="137">
        <v>8021</v>
      </c>
      <c r="R5" s="137">
        <v>8021</v>
      </c>
      <c r="S5" s="137">
        <v>8028</v>
      </c>
      <c r="T5" s="137">
        <v>10008</v>
      </c>
      <c r="U5" s="137">
        <v>11400</v>
      </c>
      <c r="V5" s="137">
        <v>11700</v>
      </c>
    </row>
  </sheetData>
  <mergeCells count="3">
    <mergeCell ref="A1:V1"/>
    <mergeCell ref="A2:V2"/>
    <mergeCell ref="A3:V3"/>
  </mergeCells>
  <phoneticPr fontId="15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W55"/>
  <sheetViews>
    <sheetView topLeftCell="H1" workbookViewId="0">
      <selection activeCell="Q26" sqref="Q26"/>
    </sheetView>
  </sheetViews>
  <sheetFormatPr defaultRowHeight="12.5" x14ac:dyDescent="0.25"/>
  <cols>
    <col min="1" max="1" width="31.1796875" customWidth="1"/>
    <col min="2" max="2" width="11.7265625" customWidth="1"/>
    <col min="3" max="3" width="12.54296875" customWidth="1"/>
    <col min="4" max="5" width="11.7265625" customWidth="1"/>
    <col min="6" max="6" width="12.54296875" customWidth="1"/>
    <col min="7" max="8" width="11.7265625" customWidth="1"/>
    <col min="9" max="9" width="12.453125" customWidth="1"/>
    <col min="10" max="10" width="14.81640625" customWidth="1"/>
    <col min="11" max="11" width="11.7265625" customWidth="1"/>
    <col min="12" max="12" width="12.453125" customWidth="1"/>
    <col min="13" max="13" width="14.81640625" customWidth="1"/>
    <col min="14" max="16" width="14.7265625" customWidth="1"/>
    <col min="17" max="17" width="10.7265625" customWidth="1"/>
    <col min="18" max="19" width="10.7265625" hidden="1" customWidth="1"/>
    <col min="20" max="20" width="11.54296875" hidden="1" customWidth="1"/>
    <col min="21" max="21" width="9.81640625" hidden="1" customWidth="1"/>
    <col min="22" max="22" width="10.54296875" hidden="1" customWidth="1"/>
    <col min="23" max="23" width="9.81640625" hidden="1" customWidth="1"/>
  </cols>
  <sheetData>
    <row r="1" spans="1:23" ht="54" customHeight="1" thickBot="1" x14ac:dyDescent="0.3">
      <c r="A1" s="55" t="s">
        <v>27</v>
      </c>
      <c r="B1" s="56"/>
      <c r="C1" s="57" t="s">
        <v>28</v>
      </c>
      <c r="D1" s="58" t="s">
        <v>29</v>
      </c>
      <c r="E1" s="56"/>
      <c r="F1" s="57" t="s">
        <v>28</v>
      </c>
      <c r="G1" s="58" t="s">
        <v>29</v>
      </c>
      <c r="H1" s="56"/>
      <c r="I1" s="57" t="s">
        <v>28</v>
      </c>
      <c r="J1" s="58" t="s">
        <v>29</v>
      </c>
      <c r="K1" s="56"/>
      <c r="L1" s="57" t="s">
        <v>28</v>
      </c>
      <c r="M1" s="58" t="s">
        <v>29</v>
      </c>
      <c r="N1" s="56"/>
      <c r="O1" s="57" t="s">
        <v>28</v>
      </c>
      <c r="P1" s="58" t="s">
        <v>29</v>
      </c>
    </row>
    <row r="2" spans="1:23" ht="24.75" customHeight="1" x14ac:dyDescent="0.3">
      <c r="A2" s="409" t="s">
        <v>30</v>
      </c>
      <c r="B2" s="412" t="s">
        <v>31</v>
      </c>
      <c r="C2" s="413"/>
      <c r="D2" s="414"/>
      <c r="E2" s="412" t="s">
        <v>32</v>
      </c>
      <c r="F2" s="413"/>
      <c r="G2" s="414"/>
      <c r="H2" s="405" t="s">
        <v>33</v>
      </c>
      <c r="I2" s="406"/>
      <c r="J2" s="407"/>
      <c r="K2" s="405" t="s">
        <v>34</v>
      </c>
      <c r="L2" s="406"/>
      <c r="M2" s="407"/>
      <c r="N2" s="405" t="s">
        <v>35</v>
      </c>
      <c r="O2" s="406"/>
      <c r="P2" s="407"/>
    </row>
    <row r="3" spans="1:23" ht="13" x14ac:dyDescent="0.3">
      <c r="A3" s="410"/>
      <c r="B3" s="59"/>
      <c r="C3" s="60" t="s">
        <v>36</v>
      </c>
      <c r="D3" s="61" t="s">
        <v>37</v>
      </c>
      <c r="E3" s="59"/>
      <c r="F3" s="60" t="s">
        <v>36</v>
      </c>
      <c r="G3" s="62" t="s">
        <v>37</v>
      </c>
      <c r="H3" s="59"/>
      <c r="I3" s="60" t="s">
        <v>36</v>
      </c>
      <c r="J3" s="63" t="s">
        <v>37</v>
      </c>
      <c r="K3" s="59"/>
      <c r="L3" s="60" t="s">
        <v>36</v>
      </c>
      <c r="M3" s="63" t="s">
        <v>37</v>
      </c>
      <c r="N3" s="59"/>
      <c r="O3" s="60" t="s">
        <v>36</v>
      </c>
      <c r="P3" s="63" t="s">
        <v>37</v>
      </c>
    </row>
    <row r="4" spans="1:23" ht="13" x14ac:dyDescent="0.3">
      <c r="A4" s="64" t="s">
        <v>38</v>
      </c>
      <c r="B4" s="59"/>
      <c r="C4" s="65">
        <v>132</v>
      </c>
      <c r="D4" s="66">
        <v>104</v>
      </c>
      <c r="E4" s="67"/>
      <c r="F4" s="65">
        <v>132</v>
      </c>
      <c r="G4" s="68">
        <v>132</v>
      </c>
      <c r="H4" s="69"/>
      <c r="I4" s="65">
        <v>132</v>
      </c>
      <c r="J4" s="70">
        <v>86</v>
      </c>
      <c r="K4" s="69"/>
      <c r="L4" s="71">
        <f>SUM(C4+F4+I4)/4.25</f>
        <v>93.17647058823529</v>
      </c>
      <c r="M4" s="70">
        <v>138</v>
      </c>
      <c r="N4" s="69"/>
      <c r="O4" s="71">
        <f>SUM(F4+I4+L4)/4.25</f>
        <v>84.041522491349482</v>
      </c>
      <c r="P4" s="70">
        <v>68</v>
      </c>
    </row>
    <row r="5" spans="1:23" ht="13" x14ac:dyDescent="0.3">
      <c r="A5" s="64" t="s">
        <v>39</v>
      </c>
      <c r="B5" s="59"/>
      <c r="C5" s="72">
        <v>298</v>
      </c>
      <c r="D5" s="66">
        <v>189</v>
      </c>
      <c r="E5" s="67"/>
      <c r="F5" s="72">
        <v>298</v>
      </c>
      <c r="G5" s="68">
        <v>182</v>
      </c>
      <c r="H5" s="69"/>
      <c r="I5" s="72">
        <v>298</v>
      </c>
      <c r="J5" s="70">
        <v>162</v>
      </c>
      <c r="K5" s="69"/>
      <c r="L5" s="71">
        <f>SUM(C5+F5+I5)/4.25</f>
        <v>210.35294117647058</v>
      </c>
      <c r="M5" s="70">
        <v>195</v>
      </c>
      <c r="N5" s="69"/>
      <c r="O5" s="71">
        <f>SUM(F5+I5+L5)/4.25</f>
        <v>189.73010380622839</v>
      </c>
      <c r="P5" s="70">
        <v>121</v>
      </c>
    </row>
    <row r="6" spans="1:23" ht="13" x14ac:dyDescent="0.3">
      <c r="A6" s="64" t="s">
        <v>40</v>
      </c>
      <c r="B6" s="73" t="s">
        <v>41</v>
      </c>
      <c r="C6" s="65">
        <v>430</v>
      </c>
      <c r="D6" s="66">
        <f>SUM(C31:D31)</f>
        <v>293</v>
      </c>
      <c r="E6" s="67" t="s">
        <v>41</v>
      </c>
      <c r="F6" s="65">
        <v>430</v>
      </c>
      <c r="G6" s="68">
        <f>SUM(G4:G5)</f>
        <v>314</v>
      </c>
      <c r="H6" s="73" t="s">
        <v>41</v>
      </c>
      <c r="I6" s="65">
        <v>430</v>
      </c>
      <c r="J6" s="70">
        <f>SUM(J4:J5)</f>
        <v>248</v>
      </c>
      <c r="K6" s="73" t="s">
        <v>41</v>
      </c>
      <c r="L6" s="71">
        <f>SUM(L4:L5)</f>
        <v>303.52941176470586</v>
      </c>
      <c r="M6" s="70">
        <f>SUM(M4:M5)</f>
        <v>333</v>
      </c>
      <c r="N6" s="73" t="s">
        <v>41</v>
      </c>
      <c r="O6" s="71">
        <f>SUM(O4:O5)</f>
        <v>273.77162629757788</v>
      </c>
      <c r="P6" s="70">
        <f>SUM(P4:P5)</f>
        <v>189</v>
      </c>
    </row>
    <row r="7" spans="1:23" ht="13" x14ac:dyDescent="0.3">
      <c r="A7" s="74"/>
      <c r="B7" s="75"/>
      <c r="C7" s="75"/>
      <c r="D7" s="76"/>
      <c r="E7" s="77"/>
      <c r="F7" s="75"/>
      <c r="G7" s="78"/>
      <c r="H7" s="75"/>
      <c r="I7" s="75"/>
      <c r="J7" s="79"/>
      <c r="K7" s="75"/>
      <c r="L7" s="75"/>
      <c r="M7" s="79"/>
      <c r="N7" s="75"/>
      <c r="O7" s="75"/>
      <c r="P7" s="79"/>
    </row>
    <row r="8" spans="1:23" ht="15" customHeight="1" x14ac:dyDescent="0.3">
      <c r="A8" s="80" t="s">
        <v>42</v>
      </c>
      <c r="B8" s="81"/>
      <c r="C8" s="81"/>
      <c r="D8" s="82"/>
      <c r="E8" s="83"/>
      <c r="F8" s="83"/>
      <c r="G8" s="80"/>
      <c r="H8" s="84"/>
      <c r="I8" s="84"/>
      <c r="J8" s="85"/>
      <c r="K8" s="84"/>
      <c r="L8" s="84"/>
      <c r="M8" s="85"/>
      <c r="N8" s="84"/>
      <c r="O8" s="84"/>
      <c r="P8" s="85"/>
    </row>
    <row r="9" spans="1:23" ht="13" x14ac:dyDescent="0.3">
      <c r="A9" s="64" t="s">
        <v>38</v>
      </c>
      <c r="B9" s="59">
        <v>2309</v>
      </c>
      <c r="C9" s="86">
        <f>C4/B9</f>
        <v>5.7167605023819838E-2</v>
      </c>
      <c r="D9" s="87">
        <f>D4/B9</f>
        <v>4.5041143352100479E-2</v>
      </c>
      <c r="E9" s="73">
        <v>2904</v>
      </c>
      <c r="F9" s="86">
        <v>4.5454545454545456E-2</v>
      </c>
      <c r="G9" s="88">
        <f>G4/E9</f>
        <v>4.5454545454545456E-2</v>
      </c>
      <c r="H9" s="89">
        <v>2649</v>
      </c>
      <c r="I9" s="90">
        <f>I4/H9</f>
        <v>4.9830124575311441E-2</v>
      </c>
      <c r="J9" s="91">
        <f>J4/H9</f>
        <v>3.2465081162702907E-2</v>
      </c>
      <c r="K9" s="89">
        <f>SUM(E9+H9)/1.5</f>
        <v>3702</v>
      </c>
      <c r="L9" s="90">
        <f>L4/K9</f>
        <v>2.5169224902278575E-2</v>
      </c>
      <c r="M9" s="91">
        <f>M4/K9</f>
        <v>3.7277147487844407E-2</v>
      </c>
      <c r="N9" s="89">
        <f>SUM(H9+K9)/1.5</f>
        <v>4234</v>
      </c>
      <c r="O9" s="90">
        <f>O4/N9</f>
        <v>1.9849202288934692E-2</v>
      </c>
      <c r="P9" s="91">
        <f>P4/N9</f>
        <v>1.6060462919225318E-2</v>
      </c>
    </row>
    <row r="10" spans="1:23" ht="13" x14ac:dyDescent="0.3">
      <c r="A10" s="64" t="s">
        <v>43</v>
      </c>
      <c r="B10" s="59">
        <v>3520</v>
      </c>
      <c r="C10" s="86">
        <f>C5/B10</f>
        <v>8.4659090909090906E-2</v>
      </c>
      <c r="D10" s="87">
        <f>D5/B10</f>
        <v>5.369318181818182E-2</v>
      </c>
      <c r="E10" s="73">
        <v>4055</v>
      </c>
      <c r="F10" s="86">
        <v>7.3489519112207149E-2</v>
      </c>
      <c r="G10" s="88">
        <f>G5/E10</f>
        <v>4.4882860665844633E-2</v>
      </c>
      <c r="H10" s="89">
        <v>4459</v>
      </c>
      <c r="I10" s="86">
        <f>I5/H10</f>
        <v>6.6831128055617847E-2</v>
      </c>
      <c r="J10" s="91">
        <f>J5/H10</f>
        <v>3.6331015922852657E-2</v>
      </c>
      <c r="K10" s="89">
        <f>SUM(E10+H10)/1.5</f>
        <v>5676</v>
      </c>
      <c r="L10" s="86">
        <f>L5/K10</f>
        <v>3.7060067155826389E-2</v>
      </c>
      <c r="M10" s="91">
        <f>M5/K10</f>
        <v>3.4355179704016914E-2</v>
      </c>
      <c r="N10" s="89">
        <f>SUM(H10+K10)/1.5</f>
        <v>6756.666666666667</v>
      </c>
      <c r="O10" s="86">
        <f>O5/N10</f>
        <v>2.8080429769052055E-2</v>
      </c>
      <c r="P10" s="91">
        <f>P5/N10</f>
        <v>1.7908238776517021E-2</v>
      </c>
    </row>
    <row r="11" spans="1:23" ht="13.5" thickBot="1" x14ac:dyDescent="0.35">
      <c r="A11" s="92" t="s">
        <v>40</v>
      </c>
      <c r="B11" s="93">
        <f>SUM(B9:B10)</f>
        <v>5829</v>
      </c>
      <c r="C11" s="94">
        <f>C6/B11</f>
        <v>7.3769085606450513E-2</v>
      </c>
      <c r="D11" s="95">
        <f>D6/B11</f>
        <v>5.02659118202093E-2</v>
      </c>
      <c r="E11" s="96">
        <v>6959</v>
      </c>
      <c r="F11" s="94">
        <v>6.1790487138956747E-2</v>
      </c>
      <c r="G11" s="88">
        <f>G6/E11</f>
        <v>4.5121425492168417E-2</v>
      </c>
      <c r="H11" s="97">
        <v>7108</v>
      </c>
      <c r="I11" s="94">
        <f>I6/H11</f>
        <v>6.0495216657287562E-2</v>
      </c>
      <c r="J11" s="91">
        <f>J6/H11</f>
        <v>3.4890264490714688E-2</v>
      </c>
      <c r="K11" s="89">
        <f>SUM(E11+H11)/1.5</f>
        <v>9378</v>
      </c>
      <c r="L11" s="94">
        <f>L6/K11</f>
        <v>3.2366113431937071E-2</v>
      </c>
      <c r="M11" s="91">
        <f>M6/K11</f>
        <v>3.5508637236084453E-2</v>
      </c>
      <c r="N11" s="89">
        <f>SUM(H11+K11)/1.5</f>
        <v>10990.666666666666</v>
      </c>
      <c r="O11" s="94">
        <f>O6/N11</f>
        <v>2.4909464967024557E-2</v>
      </c>
      <c r="P11" s="91">
        <f>P6/N11</f>
        <v>1.7196409074366131E-2</v>
      </c>
    </row>
    <row r="12" spans="1:23" ht="13" x14ac:dyDescent="0.3">
      <c r="A12" s="98"/>
      <c r="B12" s="98"/>
      <c r="C12" s="99"/>
      <c r="D12" s="100"/>
      <c r="E12" s="101"/>
      <c r="F12" s="99"/>
      <c r="G12" s="100"/>
      <c r="H12" s="102"/>
      <c r="I12" s="99"/>
      <c r="J12" s="103"/>
    </row>
    <row r="13" spans="1:23" ht="13" x14ac:dyDescent="0.3">
      <c r="A13" s="98"/>
      <c r="B13" s="98"/>
      <c r="C13" s="99"/>
      <c r="D13" s="100"/>
      <c r="E13" s="101"/>
      <c r="F13" s="99"/>
      <c r="G13" s="100"/>
      <c r="H13" s="102"/>
      <c r="I13" s="99"/>
      <c r="J13" s="103"/>
    </row>
    <row r="14" spans="1:23" x14ac:dyDescent="0.25">
      <c r="A14" s="98"/>
      <c r="B14" s="98"/>
      <c r="C14" s="98"/>
      <c r="D14" s="98"/>
      <c r="E14" s="101"/>
      <c r="F14" s="98"/>
      <c r="G14" s="98"/>
      <c r="H14" s="102"/>
      <c r="I14" s="98"/>
      <c r="J14" s="104"/>
    </row>
    <row r="15" spans="1:23" x14ac:dyDescent="0.25">
      <c r="A15" s="98"/>
      <c r="B15" s="98"/>
      <c r="C15" s="98"/>
      <c r="D15" s="98"/>
      <c r="E15" s="101"/>
      <c r="F15" s="98"/>
      <c r="G15" s="98"/>
      <c r="H15" s="102"/>
      <c r="I15" s="98"/>
      <c r="J15" s="104"/>
    </row>
    <row r="16" spans="1:23" x14ac:dyDescent="0.25">
      <c r="A16" s="411"/>
      <c r="B16" s="403" t="s">
        <v>44</v>
      </c>
      <c r="C16" s="403"/>
      <c r="D16" s="403"/>
      <c r="E16" s="403" t="s">
        <v>32</v>
      </c>
      <c r="F16" s="403"/>
      <c r="G16" s="403"/>
      <c r="H16" s="403" t="s">
        <v>45</v>
      </c>
      <c r="I16" s="403"/>
      <c r="J16" s="403"/>
      <c r="K16" s="403" t="s">
        <v>46</v>
      </c>
      <c r="L16" s="403"/>
      <c r="M16" s="403"/>
      <c r="N16" s="403" t="s">
        <v>47</v>
      </c>
      <c r="O16" s="403"/>
      <c r="P16" s="403"/>
      <c r="R16" s="403" t="s">
        <v>48</v>
      </c>
      <c r="S16" s="403"/>
      <c r="T16" s="403" t="s">
        <v>49</v>
      </c>
      <c r="U16" s="403"/>
      <c r="V16" s="403" t="s">
        <v>50</v>
      </c>
      <c r="W16" s="403"/>
    </row>
    <row r="17" spans="1:23" x14ac:dyDescent="0.25">
      <c r="A17" s="406"/>
      <c r="B17" s="408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R17" s="404"/>
      <c r="S17" s="404"/>
      <c r="T17" s="404"/>
      <c r="U17" s="404"/>
      <c r="V17" s="404"/>
      <c r="W17" s="404"/>
    </row>
    <row r="18" spans="1:23" ht="62.5" x14ac:dyDescent="0.25">
      <c r="A18" s="105" t="s">
        <v>51</v>
      </c>
      <c r="B18" s="106" t="s">
        <v>52</v>
      </c>
      <c r="C18" s="107" t="s">
        <v>53</v>
      </c>
      <c r="D18" s="107" t="s">
        <v>54</v>
      </c>
      <c r="E18" s="106" t="s">
        <v>52</v>
      </c>
      <c r="F18" s="107" t="s">
        <v>53</v>
      </c>
      <c r="G18" s="107" t="s">
        <v>54</v>
      </c>
      <c r="H18" s="106" t="s">
        <v>52</v>
      </c>
      <c r="I18" s="107" t="s">
        <v>53</v>
      </c>
      <c r="J18" s="107" t="s">
        <v>54</v>
      </c>
      <c r="K18" s="106" t="s">
        <v>52</v>
      </c>
      <c r="L18" s="107" t="s">
        <v>53</v>
      </c>
      <c r="M18" s="107" t="s">
        <v>54</v>
      </c>
      <c r="N18" s="106" t="s">
        <v>52</v>
      </c>
      <c r="O18" s="107" t="s">
        <v>53</v>
      </c>
      <c r="P18" s="107" t="s">
        <v>54</v>
      </c>
      <c r="R18" s="108" t="s">
        <v>55</v>
      </c>
      <c r="S18" s="108" t="s">
        <v>56</v>
      </c>
      <c r="T18" s="108" t="s">
        <v>55</v>
      </c>
      <c r="U18" s="108" t="s">
        <v>57</v>
      </c>
      <c r="V18" s="108" t="s">
        <v>58</v>
      </c>
      <c r="W18" s="108" t="s">
        <v>57</v>
      </c>
    </row>
    <row r="19" spans="1:23" ht="17.5" x14ac:dyDescent="0.55000000000000004">
      <c r="A19" s="109" t="s">
        <v>2</v>
      </c>
      <c r="B19" s="110">
        <v>806</v>
      </c>
      <c r="C19" s="33">
        <v>6</v>
      </c>
      <c r="D19" s="33">
        <v>31</v>
      </c>
      <c r="E19" s="111">
        <v>987</v>
      </c>
      <c r="F19" s="112">
        <v>16</v>
      </c>
      <c r="G19" s="112">
        <v>26</v>
      </c>
      <c r="H19" s="111">
        <v>1153</v>
      </c>
      <c r="I19" s="33">
        <v>16</v>
      </c>
      <c r="J19" s="33">
        <v>16</v>
      </c>
      <c r="K19" s="111">
        <v>668</v>
      </c>
      <c r="L19" s="33">
        <v>13</v>
      </c>
      <c r="M19" s="113">
        <v>26</v>
      </c>
      <c r="N19" s="111">
        <v>1090</v>
      </c>
      <c r="O19" s="33">
        <v>7</v>
      </c>
      <c r="P19" s="33">
        <v>16</v>
      </c>
      <c r="R19" s="33">
        <v>306</v>
      </c>
      <c r="S19" s="33">
        <v>500</v>
      </c>
      <c r="T19" s="33">
        <v>342</v>
      </c>
      <c r="U19" s="33">
        <v>645</v>
      </c>
      <c r="V19" s="33">
        <v>374</v>
      </c>
      <c r="W19" s="33">
        <v>779</v>
      </c>
    </row>
    <row r="20" spans="1:23" ht="17.5" x14ac:dyDescent="0.55000000000000004">
      <c r="A20" s="109" t="s">
        <v>3</v>
      </c>
      <c r="B20" s="110">
        <v>369</v>
      </c>
      <c r="C20" s="37">
        <v>13</v>
      </c>
      <c r="D20" s="37">
        <v>4</v>
      </c>
      <c r="E20" s="114">
        <v>683</v>
      </c>
      <c r="F20" s="37">
        <v>24</v>
      </c>
      <c r="G20" s="112">
        <v>6</v>
      </c>
      <c r="H20" s="111">
        <v>411</v>
      </c>
      <c r="I20" s="33">
        <v>11</v>
      </c>
      <c r="J20" s="33">
        <v>6</v>
      </c>
      <c r="K20" s="111">
        <v>346</v>
      </c>
      <c r="L20" s="33">
        <v>15</v>
      </c>
      <c r="M20" s="113">
        <v>5</v>
      </c>
      <c r="N20" s="111">
        <v>332</v>
      </c>
      <c r="O20" s="33">
        <v>8</v>
      </c>
      <c r="P20" s="33">
        <v>3</v>
      </c>
      <c r="R20" s="33">
        <v>26</v>
      </c>
      <c r="S20" s="33">
        <v>24</v>
      </c>
      <c r="T20" s="33">
        <v>44</v>
      </c>
      <c r="U20" s="33">
        <v>23</v>
      </c>
      <c r="V20" s="33">
        <v>355</v>
      </c>
      <c r="W20" s="33">
        <v>56</v>
      </c>
    </row>
    <row r="21" spans="1:23" ht="17.5" x14ac:dyDescent="0.55000000000000004">
      <c r="A21" s="115" t="s">
        <v>4</v>
      </c>
      <c r="B21" s="110">
        <v>50</v>
      </c>
      <c r="C21" s="37">
        <v>13</v>
      </c>
      <c r="D21" s="37">
        <v>2</v>
      </c>
      <c r="E21" s="114">
        <v>67</v>
      </c>
      <c r="F21" s="37">
        <v>19</v>
      </c>
      <c r="G21" s="112">
        <v>6</v>
      </c>
      <c r="H21" s="111">
        <v>76</v>
      </c>
      <c r="I21" s="33">
        <v>3</v>
      </c>
      <c r="J21" s="33">
        <v>2</v>
      </c>
      <c r="K21" s="111">
        <v>81</v>
      </c>
      <c r="L21" s="33">
        <v>3</v>
      </c>
      <c r="M21" s="113">
        <v>2</v>
      </c>
      <c r="N21" s="111">
        <v>75</v>
      </c>
      <c r="O21" s="33">
        <v>3</v>
      </c>
      <c r="P21" s="33">
        <v>1</v>
      </c>
      <c r="R21" s="33">
        <v>314</v>
      </c>
      <c r="S21" s="33">
        <v>55</v>
      </c>
      <c r="T21" s="33">
        <v>655</v>
      </c>
      <c r="U21" s="33">
        <v>28</v>
      </c>
      <c r="V21" s="33">
        <v>65</v>
      </c>
      <c r="W21" s="33">
        <v>11</v>
      </c>
    </row>
    <row r="22" spans="1:23" ht="17.5" x14ac:dyDescent="0.55000000000000004">
      <c r="A22" s="109" t="s">
        <v>5</v>
      </c>
      <c r="B22" s="110">
        <v>615</v>
      </c>
      <c r="C22" s="37">
        <v>11</v>
      </c>
      <c r="D22" s="37">
        <v>31</v>
      </c>
      <c r="E22" s="114">
        <v>779</v>
      </c>
      <c r="F22" s="37">
        <v>10</v>
      </c>
      <c r="G22" s="112">
        <v>28</v>
      </c>
      <c r="H22" s="111">
        <v>997</v>
      </c>
      <c r="I22" s="33">
        <v>11</v>
      </c>
      <c r="J22" s="33">
        <v>30</v>
      </c>
      <c r="K22" s="111">
        <v>813</v>
      </c>
      <c r="L22" s="33">
        <v>53</v>
      </c>
      <c r="M22" s="113">
        <v>30</v>
      </c>
      <c r="N22" s="111">
        <v>870</v>
      </c>
      <c r="O22" s="33">
        <v>10</v>
      </c>
      <c r="P22" s="33">
        <v>17</v>
      </c>
      <c r="R22" s="33">
        <v>229</v>
      </c>
      <c r="S22" s="33">
        <v>386</v>
      </c>
      <c r="T22" s="33">
        <v>270</v>
      </c>
      <c r="U22" s="33">
        <v>509</v>
      </c>
      <c r="V22" s="33">
        <v>315</v>
      </c>
      <c r="W22" s="33">
        <v>682</v>
      </c>
    </row>
    <row r="23" spans="1:23" ht="17.5" x14ac:dyDescent="0.55000000000000004">
      <c r="A23" s="109" t="s">
        <v>6</v>
      </c>
      <c r="B23" s="110">
        <v>462</v>
      </c>
      <c r="C23" s="37">
        <v>9</v>
      </c>
      <c r="D23" s="37">
        <v>14</v>
      </c>
      <c r="E23" s="114">
        <v>250</v>
      </c>
      <c r="F23" s="37">
        <v>12</v>
      </c>
      <c r="G23" s="112">
        <v>12</v>
      </c>
      <c r="H23" s="111">
        <v>242</v>
      </c>
      <c r="I23" s="33">
        <v>3</v>
      </c>
      <c r="J23" s="33">
        <v>7</v>
      </c>
      <c r="K23" s="111">
        <v>317</v>
      </c>
      <c r="L23" s="33">
        <v>2</v>
      </c>
      <c r="M23" s="113">
        <v>7</v>
      </c>
      <c r="N23" s="111">
        <v>423</v>
      </c>
      <c r="O23" s="33">
        <v>0</v>
      </c>
      <c r="P23" s="33">
        <v>13</v>
      </c>
      <c r="R23" s="33">
        <v>136</v>
      </c>
      <c r="S23" s="33">
        <v>326</v>
      </c>
      <c r="T23" s="33">
        <v>133</v>
      </c>
      <c r="U23" s="33">
        <v>117</v>
      </c>
      <c r="V23" s="33">
        <v>83</v>
      </c>
      <c r="W23" s="33">
        <v>159</v>
      </c>
    </row>
    <row r="24" spans="1:23" ht="17.5" x14ac:dyDescent="0.55000000000000004">
      <c r="A24" s="109" t="s">
        <v>7</v>
      </c>
      <c r="B24" s="110">
        <v>633</v>
      </c>
      <c r="C24" s="37">
        <v>2</v>
      </c>
      <c r="D24" s="37">
        <v>38</v>
      </c>
      <c r="E24" s="114">
        <v>1022</v>
      </c>
      <c r="F24" s="37">
        <v>2</v>
      </c>
      <c r="G24" s="112">
        <v>31</v>
      </c>
      <c r="H24" s="111">
        <v>778</v>
      </c>
      <c r="I24" s="33">
        <v>0</v>
      </c>
      <c r="J24" s="33">
        <v>36</v>
      </c>
      <c r="K24" s="111">
        <v>626</v>
      </c>
      <c r="L24" s="33">
        <v>0</v>
      </c>
      <c r="M24" s="113">
        <v>35</v>
      </c>
      <c r="N24" s="111">
        <v>684</v>
      </c>
      <c r="O24" s="33">
        <v>1</v>
      </c>
      <c r="P24" s="33">
        <v>18</v>
      </c>
      <c r="R24" s="33">
        <v>19</v>
      </c>
      <c r="S24" s="33">
        <v>614</v>
      </c>
      <c r="T24" s="33">
        <v>21</v>
      </c>
      <c r="U24" s="33">
        <v>1001</v>
      </c>
      <c r="V24" s="33">
        <v>11</v>
      </c>
      <c r="W24" s="33">
        <v>767</v>
      </c>
    </row>
    <row r="25" spans="1:23" ht="17.5" x14ac:dyDescent="0.55000000000000004">
      <c r="A25" s="115" t="s">
        <v>8</v>
      </c>
      <c r="B25" s="110">
        <v>148</v>
      </c>
      <c r="C25" s="37">
        <v>1</v>
      </c>
      <c r="D25" s="37">
        <v>3</v>
      </c>
      <c r="E25" s="114">
        <v>144</v>
      </c>
      <c r="F25" s="37">
        <v>1</v>
      </c>
      <c r="G25" s="112">
        <v>3</v>
      </c>
      <c r="H25" s="111">
        <v>160</v>
      </c>
      <c r="I25" s="33">
        <v>4</v>
      </c>
      <c r="J25" s="33">
        <v>3</v>
      </c>
      <c r="K25" s="111">
        <v>172</v>
      </c>
      <c r="L25" s="33">
        <v>3</v>
      </c>
      <c r="M25" s="113">
        <v>3</v>
      </c>
      <c r="N25" s="111">
        <v>172</v>
      </c>
      <c r="O25" s="33">
        <v>5</v>
      </c>
      <c r="P25" s="33">
        <v>1</v>
      </c>
      <c r="R25" s="33">
        <v>85</v>
      </c>
      <c r="S25" s="33">
        <v>63</v>
      </c>
      <c r="T25" s="33">
        <v>90</v>
      </c>
      <c r="U25" s="33">
        <v>54</v>
      </c>
      <c r="V25" s="33">
        <v>90</v>
      </c>
      <c r="W25" s="33">
        <v>70</v>
      </c>
    </row>
    <row r="26" spans="1:23" ht="17.5" x14ac:dyDescent="0.55000000000000004">
      <c r="A26" s="115" t="s">
        <v>9</v>
      </c>
      <c r="B26" s="110">
        <v>477</v>
      </c>
      <c r="C26" s="37">
        <v>4</v>
      </c>
      <c r="D26" s="37">
        <v>10</v>
      </c>
      <c r="E26" s="114">
        <v>606</v>
      </c>
      <c r="F26" s="37">
        <v>4</v>
      </c>
      <c r="G26" s="112">
        <v>10</v>
      </c>
      <c r="H26" s="111">
        <v>702</v>
      </c>
      <c r="I26" s="33">
        <v>6</v>
      </c>
      <c r="J26" s="33">
        <v>22</v>
      </c>
      <c r="K26" s="111">
        <v>579</v>
      </c>
      <c r="L26" s="33">
        <v>4</v>
      </c>
      <c r="M26" s="113">
        <v>23</v>
      </c>
      <c r="N26" s="111">
        <v>711</v>
      </c>
      <c r="O26" s="33">
        <v>6</v>
      </c>
      <c r="P26" s="33">
        <v>12</v>
      </c>
      <c r="R26" s="33">
        <v>100</v>
      </c>
      <c r="S26" s="33">
        <v>377</v>
      </c>
      <c r="T26" s="33">
        <v>88</v>
      </c>
      <c r="U26" s="33">
        <v>518</v>
      </c>
      <c r="V26" s="33">
        <v>93</v>
      </c>
      <c r="W26" s="33">
        <v>609</v>
      </c>
    </row>
    <row r="27" spans="1:23" ht="17.5" x14ac:dyDescent="0.55000000000000004">
      <c r="A27" s="115" t="s">
        <v>10</v>
      </c>
      <c r="B27" s="110">
        <v>437</v>
      </c>
      <c r="C27" s="37">
        <v>22</v>
      </c>
      <c r="D27" s="37">
        <v>6</v>
      </c>
      <c r="E27" s="114">
        <v>581</v>
      </c>
      <c r="F27" s="37">
        <v>14</v>
      </c>
      <c r="G27" s="112">
        <v>10</v>
      </c>
      <c r="H27" s="111">
        <v>653</v>
      </c>
      <c r="I27" s="33">
        <v>15</v>
      </c>
      <c r="J27" s="33">
        <v>6</v>
      </c>
      <c r="K27" s="111">
        <v>750</v>
      </c>
      <c r="L27" s="33">
        <v>13</v>
      </c>
      <c r="M27" s="113">
        <v>10</v>
      </c>
      <c r="N27" s="111">
        <v>341</v>
      </c>
      <c r="O27" s="33">
        <v>10</v>
      </c>
      <c r="P27" s="33">
        <v>3</v>
      </c>
      <c r="R27" s="33">
        <v>137</v>
      </c>
      <c r="S27" s="33">
        <v>300</v>
      </c>
      <c r="T27" s="33">
        <v>417</v>
      </c>
      <c r="U27" s="33">
        <v>164</v>
      </c>
      <c r="V27" s="33">
        <v>466</v>
      </c>
      <c r="W27" s="33">
        <v>187</v>
      </c>
    </row>
    <row r="28" spans="1:23" ht="17.5" x14ac:dyDescent="0.55000000000000004">
      <c r="A28" s="109" t="s">
        <v>11</v>
      </c>
      <c r="B28" s="110">
        <v>541</v>
      </c>
      <c r="C28" s="37">
        <v>12</v>
      </c>
      <c r="D28" s="37">
        <v>16</v>
      </c>
      <c r="E28" s="114">
        <v>486</v>
      </c>
      <c r="F28" s="37">
        <v>12</v>
      </c>
      <c r="G28" s="112">
        <v>16</v>
      </c>
      <c r="H28" s="111">
        <v>548</v>
      </c>
      <c r="I28" s="33">
        <v>19</v>
      </c>
      <c r="J28" s="33">
        <v>7</v>
      </c>
      <c r="K28" s="111">
        <v>576</v>
      </c>
      <c r="L28" s="33">
        <v>16</v>
      </c>
      <c r="M28" s="113">
        <v>9</v>
      </c>
      <c r="N28" s="111">
        <v>597</v>
      </c>
      <c r="O28" s="33">
        <v>2</v>
      </c>
      <c r="P28" s="33">
        <v>9</v>
      </c>
      <c r="R28" s="33">
        <v>449</v>
      </c>
      <c r="S28" s="33">
        <v>92</v>
      </c>
      <c r="T28" s="33">
        <v>391</v>
      </c>
      <c r="U28" s="33">
        <v>95</v>
      </c>
      <c r="V28" s="33">
        <v>414</v>
      </c>
      <c r="W28" s="33">
        <v>134</v>
      </c>
    </row>
    <row r="29" spans="1:23" ht="17.5" x14ac:dyDescent="0.55000000000000004">
      <c r="A29" s="109" t="s">
        <v>12</v>
      </c>
      <c r="B29" s="110">
        <v>404</v>
      </c>
      <c r="C29" s="37">
        <v>5</v>
      </c>
      <c r="D29" s="37">
        <v>12</v>
      </c>
      <c r="E29" s="114">
        <v>365</v>
      </c>
      <c r="F29" s="37">
        <v>5</v>
      </c>
      <c r="G29" s="112">
        <v>12</v>
      </c>
      <c r="H29" s="111">
        <v>396</v>
      </c>
      <c r="I29" s="33">
        <v>1</v>
      </c>
      <c r="J29" s="33">
        <v>13</v>
      </c>
      <c r="K29" s="111">
        <v>376</v>
      </c>
      <c r="L29" s="33">
        <v>1</v>
      </c>
      <c r="M29" s="113">
        <v>13</v>
      </c>
      <c r="N29" s="111">
        <v>337</v>
      </c>
      <c r="O29" s="33">
        <v>2</v>
      </c>
      <c r="P29" s="33">
        <v>6</v>
      </c>
      <c r="R29" s="33">
        <v>182</v>
      </c>
      <c r="S29" s="33">
        <v>222</v>
      </c>
      <c r="T29" s="33">
        <v>151</v>
      </c>
      <c r="U29" s="33">
        <v>214</v>
      </c>
      <c r="V29" s="33">
        <v>137</v>
      </c>
      <c r="W29" s="33">
        <v>259</v>
      </c>
    </row>
    <row r="30" spans="1:23" ht="17.5" x14ac:dyDescent="0.55000000000000004">
      <c r="A30" s="109" t="s">
        <v>13</v>
      </c>
      <c r="B30" s="110">
        <v>887</v>
      </c>
      <c r="C30" s="37">
        <v>6</v>
      </c>
      <c r="D30" s="37">
        <v>22</v>
      </c>
      <c r="E30" s="114">
        <v>989</v>
      </c>
      <c r="F30" s="37">
        <v>13</v>
      </c>
      <c r="G30" s="112">
        <v>22</v>
      </c>
      <c r="H30" s="111">
        <v>992</v>
      </c>
      <c r="I30" s="33">
        <v>13</v>
      </c>
      <c r="J30" s="33">
        <v>30</v>
      </c>
      <c r="K30" s="111">
        <v>995</v>
      </c>
      <c r="L30" s="33">
        <v>15</v>
      </c>
      <c r="M30" s="113">
        <v>32</v>
      </c>
      <c r="N30" s="111">
        <v>892</v>
      </c>
      <c r="O30" s="33">
        <v>14</v>
      </c>
      <c r="P30" s="33">
        <v>22</v>
      </c>
      <c r="R30" s="33">
        <v>326</v>
      </c>
      <c r="S30" s="33">
        <v>561</v>
      </c>
      <c r="T30" s="33">
        <v>302</v>
      </c>
      <c r="U30" s="33">
        <v>687</v>
      </c>
      <c r="V30" s="33">
        <v>246</v>
      </c>
      <c r="W30" s="33">
        <v>746</v>
      </c>
    </row>
    <row r="31" spans="1:23" ht="17.5" x14ac:dyDescent="0.55000000000000004">
      <c r="A31" s="116" t="s">
        <v>14</v>
      </c>
      <c r="B31" s="110">
        <v>5829</v>
      </c>
      <c r="C31" s="33">
        <v>104</v>
      </c>
      <c r="D31" s="33">
        <v>189</v>
      </c>
      <c r="E31" s="111">
        <v>6959</v>
      </c>
      <c r="F31" s="37">
        <v>132</v>
      </c>
      <c r="G31" s="37">
        <v>182</v>
      </c>
      <c r="H31" s="114">
        <v>7108</v>
      </c>
      <c r="I31" s="33">
        <f>SUM(I20:I30)</f>
        <v>86</v>
      </c>
      <c r="J31" s="33">
        <f>SUM(J20:J30)</f>
        <v>162</v>
      </c>
      <c r="K31" s="114">
        <f t="shared" ref="K31:P31" si="0">SUM(K19:K30)</f>
        <v>6299</v>
      </c>
      <c r="L31" s="33">
        <f t="shared" si="0"/>
        <v>138</v>
      </c>
      <c r="M31" s="113">
        <f t="shared" si="0"/>
        <v>195</v>
      </c>
      <c r="N31" s="114">
        <f t="shared" si="0"/>
        <v>6524</v>
      </c>
      <c r="O31" s="33">
        <f t="shared" si="0"/>
        <v>68</v>
      </c>
      <c r="P31" s="33">
        <f t="shared" si="0"/>
        <v>121</v>
      </c>
      <c r="R31" s="33">
        <f>SUM(R19:R30)</f>
        <v>2309</v>
      </c>
      <c r="S31" s="33">
        <f>SUM(S19:S30)</f>
        <v>3520</v>
      </c>
      <c r="T31" s="33">
        <v>2904</v>
      </c>
      <c r="U31" s="33">
        <v>4055</v>
      </c>
      <c r="V31" s="33">
        <v>2649</v>
      </c>
      <c r="W31" s="33">
        <v>4459</v>
      </c>
    </row>
    <row r="32" spans="1:23" ht="13" x14ac:dyDescent="0.3">
      <c r="A32" s="33"/>
      <c r="B32" s="33"/>
      <c r="C32" s="117" t="s">
        <v>59</v>
      </c>
      <c r="D32" s="118">
        <v>293</v>
      </c>
      <c r="E32" s="119"/>
      <c r="F32" s="117" t="s">
        <v>59</v>
      </c>
      <c r="G32" s="120">
        <v>314</v>
      </c>
      <c r="H32" s="119"/>
      <c r="I32" s="117" t="s">
        <v>59</v>
      </c>
      <c r="J32" s="120">
        <f>I31+J31</f>
        <v>248</v>
      </c>
      <c r="K32" s="119"/>
      <c r="L32" s="117"/>
      <c r="M32" s="120">
        <f>L31+M31</f>
        <v>333</v>
      </c>
      <c r="N32" s="119"/>
      <c r="O32" s="117"/>
      <c r="P32" s="120">
        <f>O31+P31</f>
        <v>189</v>
      </c>
      <c r="S32">
        <f>SUM(R31:S31)</f>
        <v>5829</v>
      </c>
      <c r="U32">
        <f>SUM(T31:U31)</f>
        <v>6959</v>
      </c>
      <c r="W32">
        <f>SUM(V31:W31)</f>
        <v>7108</v>
      </c>
    </row>
    <row r="37" spans="1:9" ht="13" hidden="1" x14ac:dyDescent="0.3">
      <c r="A37" s="121" t="s">
        <v>51</v>
      </c>
      <c r="B37" s="122" t="s">
        <v>60</v>
      </c>
      <c r="C37" s="122" t="s">
        <v>61</v>
      </c>
      <c r="D37" s="122" t="s">
        <v>62</v>
      </c>
      <c r="E37" s="122" t="s">
        <v>41</v>
      </c>
      <c r="F37" s="122" t="s">
        <v>63</v>
      </c>
      <c r="G37" s="122" t="s">
        <v>64</v>
      </c>
      <c r="H37" s="122" t="s">
        <v>65</v>
      </c>
      <c r="I37" s="123" t="s">
        <v>41</v>
      </c>
    </row>
    <row r="38" spans="1:9" ht="17.5" hidden="1" x14ac:dyDescent="0.55000000000000004">
      <c r="A38" s="25" t="s">
        <v>2</v>
      </c>
      <c r="B38" s="37">
        <v>2606911</v>
      </c>
      <c r="C38" s="37">
        <v>2072450</v>
      </c>
      <c r="D38" s="37">
        <f t="shared" ref="D38:D50" si="1">SUM(B38:C38)</f>
        <v>4679361</v>
      </c>
      <c r="E38" s="37">
        <v>4679361.1877988596</v>
      </c>
      <c r="F38" s="124">
        <v>13</v>
      </c>
      <c r="G38" s="125">
        <v>19</v>
      </c>
      <c r="H38" s="124">
        <v>7</v>
      </c>
      <c r="I38" s="126">
        <f t="shared" ref="I38:I50" si="2">SUM(F38:H38)</f>
        <v>39</v>
      </c>
    </row>
    <row r="39" spans="1:9" ht="17.5" hidden="1" x14ac:dyDescent="0.55000000000000004">
      <c r="A39" s="25" t="s">
        <v>3</v>
      </c>
      <c r="B39" s="37">
        <v>266959</v>
      </c>
      <c r="C39" s="37">
        <v>640000</v>
      </c>
      <c r="D39" s="37">
        <f t="shared" si="1"/>
        <v>906959</v>
      </c>
      <c r="E39" s="37">
        <v>906958.56876284606</v>
      </c>
      <c r="F39" s="127">
        <v>15</v>
      </c>
      <c r="G39" s="125">
        <v>5</v>
      </c>
      <c r="H39" s="65">
        <v>0</v>
      </c>
      <c r="I39" s="126">
        <f t="shared" si="2"/>
        <v>20</v>
      </c>
    </row>
    <row r="40" spans="1:9" ht="17.5" hidden="1" x14ac:dyDescent="0.55000000000000004">
      <c r="A40" s="7" t="s">
        <v>4</v>
      </c>
      <c r="B40" s="37">
        <v>170813</v>
      </c>
      <c r="C40" s="37">
        <v>0</v>
      </c>
      <c r="D40" s="37">
        <f t="shared" si="1"/>
        <v>170813</v>
      </c>
      <c r="E40" s="37">
        <v>170812.94506283308</v>
      </c>
      <c r="F40" s="127">
        <v>3</v>
      </c>
      <c r="G40" s="128">
        <v>2</v>
      </c>
      <c r="H40" s="65">
        <v>0</v>
      </c>
      <c r="I40" s="126">
        <f t="shared" si="2"/>
        <v>5</v>
      </c>
    </row>
    <row r="41" spans="1:9" ht="17.5" hidden="1" x14ac:dyDescent="0.55000000000000004">
      <c r="A41" s="25" t="s">
        <v>5</v>
      </c>
      <c r="B41" s="37">
        <v>2972305</v>
      </c>
      <c r="C41" s="37">
        <v>0</v>
      </c>
      <c r="D41" s="37">
        <f t="shared" si="1"/>
        <v>2972305</v>
      </c>
      <c r="E41" s="37">
        <v>2972305.4785925783</v>
      </c>
      <c r="F41" s="127">
        <v>13</v>
      </c>
      <c r="G41" s="128">
        <v>12</v>
      </c>
      <c r="H41" s="65">
        <v>18</v>
      </c>
      <c r="I41" s="126">
        <f t="shared" si="2"/>
        <v>43</v>
      </c>
    </row>
    <row r="42" spans="1:9" ht="17.25" hidden="1" customHeight="1" thickBot="1" x14ac:dyDescent="0.6">
      <c r="A42" s="25" t="s">
        <v>6</v>
      </c>
      <c r="B42" s="129">
        <v>533304</v>
      </c>
      <c r="C42" s="37">
        <v>194060</v>
      </c>
      <c r="D42" s="37">
        <f t="shared" si="1"/>
        <v>727364</v>
      </c>
      <c r="E42" s="37">
        <v>727364.23435210192</v>
      </c>
      <c r="F42" s="127">
        <v>2</v>
      </c>
      <c r="G42" s="128">
        <v>3</v>
      </c>
      <c r="H42" s="65">
        <v>4</v>
      </c>
      <c r="I42" s="126">
        <f t="shared" si="2"/>
        <v>9</v>
      </c>
    </row>
    <row r="43" spans="1:9" ht="17.5" hidden="1" x14ac:dyDescent="0.55000000000000004">
      <c r="A43" s="25" t="s">
        <v>7</v>
      </c>
      <c r="B43" s="37">
        <v>2703129</v>
      </c>
      <c r="C43" s="37">
        <v>0</v>
      </c>
      <c r="D43" s="37">
        <f t="shared" si="1"/>
        <v>2703129</v>
      </c>
      <c r="E43" s="37">
        <v>2703129.0429238291</v>
      </c>
      <c r="F43" s="127">
        <v>0</v>
      </c>
      <c r="G43" s="125">
        <v>23</v>
      </c>
      <c r="H43" s="65">
        <v>12</v>
      </c>
      <c r="I43" s="126">
        <f t="shared" si="2"/>
        <v>35</v>
      </c>
    </row>
    <row r="44" spans="1:9" ht="17.5" hidden="1" x14ac:dyDescent="0.55000000000000004">
      <c r="A44" s="7" t="s">
        <v>8</v>
      </c>
      <c r="B44" s="37">
        <v>434811</v>
      </c>
      <c r="C44" s="37">
        <v>0</v>
      </c>
      <c r="D44" s="37">
        <f t="shared" si="1"/>
        <v>434811</v>
      </c>
      <c r="E44" s="37">
        <v>434810.769717235</v>
      </c>
      <c r="F44" s="127">
        <v>3</v>
      </c>
      <c r="G44" s="125">
        <v>2</v>
      </c>
      <c r="H44" s="65">
        <v>1</v>
      </c>
      <c r="I44" s="126">
        <f t="shared" si="2"/>
        <v>6</v>
      </c>
    </row>
    <row r="45" spans="1:9" ht="17.5" hidden="1" x14ac:dyDescent="0.55000000000000004">
      <c r="A45" s="7" t="s">
        <v>9</v>
      </c>
      <c r="B45" s="37">
        <v>1956129</v>
      </c>
      <c r="C45" s="37">
        <v>585000</v>
      </c>
      <c r="D45" s="37">
        <f t="shared" si="1"/>
        <v>2541129</v>
      </c>
      <c r="E45" s="37">
        <v>2541128.6583125577</v>
      </c>
      <c r="F45" s="127">
        <v>4</v>
      </c>
      <c r="G45" s="125">
        <v>12</v>
      </c>
      <c r="H45" s="65">
        <v>11</v>
      </c>
      <c r="I45" s="126">
        <f t="shared" si="2"/>
        <v>27</v>
      </c>
    </row>
    <row r="46" spans="1:9" ht="17.5" hidden="1" x14ac:dyDescent="0.55000000000000004">
      <c r="A46" s="7" t="s">
        <v>10</v>
      </c>
      <c r="B46" s="37">
        <v>1409200</v>
      </c>
      <c r="C46" s="37">
        <v>183609</v>
      </c>
      <c r="D46" s="37">
        <f t="shared" si="1"/>
        <v>1592809</v>
      </c>
      <c r="E46" s="37">
        <v>1592808.6903091096</v>
      </c>
      <c r="F46" s="127">
        <v>13</v>
      </c>
      <c r="G46" s="125">
        <v>8</v>
      </c>
      <c r="H46" s="65">
        <v>2</v>
      </c>
      <c r="I46" s="126">
        <f t="shared" si="2"/>
        <v>23</v>
      </c>
    </row>
    <row r="47" spans="1:9" ht="17.5" hidden="1" x14ac:dyDescent="0.55000000000000004">
      <c r="A47" s="25" t="s">
        <v>11</v>
      </c>
      <c r="B47" s="37">
        <v>1274935</v>
      </c>
      <c r="C47" s="37">
        <v>0</v>
      </c>
      <c r="D47" s="37">
        <f t="shared" si="1"/>
        <v>1274935</v>
      </c>
      <c r="E47" s="37">
        <v>1274935.1940520597</v>
      </c>
      <c r="F47" s="127">
        <v>16</v>
      </c>
      <c r="G47" s="125">
        <v>5</v>
      </c>
      <c r="H47" s="65">
        <v>4</v>
      </c>
      <c r="I47" s="126">
        <f t="shared" si="2"/>
        <v>25</v>
      </c>
    </row>
    <row r="48" spans="1:9" ht="17.5" hidden="1" x14ac:dyDescent="0.55000000000000004">
      <c r="A48" s="25" t="s">
        <v>12</v>
      </c>
      <c r="B48" s="37">
        <v>1159690</v>
      </c>
      <c r="C48" s="37">
        <v>0</v>
      </c>
      <c r="D48" s="37">
        <f t="shared" si="1"/>
        <v>1159690</v>
      </c>
      <c r="E48" s="37">
        <v>1159690.2361334485</v>
      </c>
      <c r="F48" s="127">
        <v>1</v>
      </c>
      <c r="G48" s="125">
        <v>10</v>
      </c>
      <c r="H48" s="65">
        <v>3</v>
      </c>
      <c r="I48" s="126">
        <f t="shared" si="2"/>
        <v>14</v>
      </c>
    </row>
    <row r="49" spans="1:9" ht="17.5" hidden="1" x14ac:dyDescent="0.55000000000000004">
      <c r="A49" s="25" t="s">
        <v>13</v>
      </c>
      <c r="B49" s="37">
        <v>2903344</v>
      </c>
      <c r="C49" s="37">
        <v>150000</v>
      </c>
      <c r="D49" s="37">
        <f t="shared" si="1"/>
        <v>3053344</v>
      </c>
      <c r="E49" s="37">
        <v>3053343.9939825428</v>
      </c>
      <c r="F49" s="127">
        <v>15</v>
      </c>
      <c r="G49" s="125">
        <v>12</v>
      </c>
      <c r="H49" s="65">
        <v>20</v>
      </c>
      <c r="I49" s="126">
        <f t="shared" si="2"/>
        <v>47</v>
      </c>
    </row>
    <row r="50" spans="1:9" ht="17.5" hidden="1" x14ac:dyDescent="0.55000000000000004">
      <c r="A50" s="27" t="s">
        <v>14</v>
      </c>
      <c r="B50" s="37">
        <f>SUM(B38:B49)</f>
        <v>18391530</v>
      </c>
      <c r="C50" s="37">
        <f>SUM(C38:C49)</f>
        <v>3825119</v>
      </c>
      <c r="D50" s="37">
        <f t="shared" si="1"/>
        <v>22216649</v>
      </c>
      <c r="E50" s="37">
        <f>SUM(E38:E49)</f>
        <v>22216649</v>
      </c>
      <c r="F50" s="130">
        <f>SUM(F38:F49)</f>
        <v>98</v>
      </c>
      <c r="G50" s="130">
        <f>SUM(G38:G49)</f>
        <v>113</v>
      </c>
      <c r="H50" s="130">
        <f>SUM(H38:H49)</f>
        <v>82</v>
      </c>
      <c r="I50" s="126">
        <f t="shared" si="2"/>
        <v>293</v>
      </c>
    </row>
    <row r="51" spans="1:9" hidden="1" x14ac:dyDescent="0.25">
      <c r="C51" s="11"/>
    </row>
    <row r="52" spans="1:9" hidden="1" x14ac:dyDescent="0.25">
      <c r="D52" s="131" t="s">
        <v>61</v>
      </c>
    </row>
    <row r="53" spans="1:9" hidden="1" x14ac:dyDescent="0.25">
      <c r="A53" t="s">
        <v>66</v>
      </c>
      <c r="B53" s="11">
        <v>18326535</v>
      </c>
      <c r="C53" s="131"/>
      <c r="D53" s="131" t="s">
        <v>67</v>
      </c>
      <c r="E53" s="11">
        <f>B54</f>
        <v>3890114</v>
      </c>
    </row>
    <row r="54" spans="1:9" ht="14.5" hidden="1" thickBot="1" x14ac:dyDescent="0.35">
      <c r="A54" t="s">
        <v>68</v>
      </c>
      <c r="B54" s="11">
        <v>3890114</v>
      </c>
      <c r="C54" s="131"/>
      <c r="D54" s="131" t="s">
        <v>69</v>
      </c>
      <c r="E54" s="11">
        <f>C50</f>
        <v>3825119</v>
      </c>
      <c r="H54" s="132"/>
    </row>
    <row r="55" spans="1:9" hidden="1" x14ac:dyDescent="0.25">
      <c r="A55" t="s">
        <v>70</v>
      </c>
      <c r="B55" s="11">
        <f>SUM(B53:B54)</f>
        <v>22216649</v>
      </c>
      <c r="D55" s="133" t="s">
        <v>71</v>
      </c>
      <c r="E55" s="11">
        <f>E53-E54</f>
        <v>64995</v>
      </c>
    </row>
  </sheetData>
  <mergeCells count="15">
    <mergeCell ref="A2:A3"/>
    <mergeCell ref="A16:A17"/>
    <mergeCell ref="B16:D17"/>
    <mergeCell ref="E16:G17"/>
    <mergeCell ref="H16:J17"/>
    <mergeCell ref="B2:D2"/>
    <mergeCell ref="E2:G2"/>
    <mergeCell ref="H2:J2"/>
    <mergeCell ref="R16:S17"/>
    <mergeCell ref="T16:U17"/>
    <mergeCell ref="V16:W17"/>
    <mergeCell ref="K2:M2"/>
    <mergeCell ref="K16:M17"/>
    <mergeCell ref="N16:P17"/>
    <mergeCell ref="N2:P2"/>
  </mergeCells>
  <phoneticPr fontId="15" type="noConversion"/>
  <pageMargins left="0.75" right="0.75" top="1" bottom="1" header="0.5" footer="0.5"/>
  <pageSetup orientation="portrait" r:id="rId1"/>
  <headerFooter alignWithMargins="0"/>
  <ignoredErrors>
    <ignoredError sqref="I31:J31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4"/>
  <dimension ref="A1:AI51"/>
  <sheetViews>
    <sheetView topLeftCell="V1" workbookViewId="0">
      <selection activeCell="AK18" sqref="AK18"/>
    </sheetView>
  </sheetViews>
  <sheetFormatPr defaultRowHeight="12.5" x14ac:dyDescent="0.25"/>
  <cols>
    <col min="1" max="1" width="26.453125" bestFit="1" customWidth="1"/>
    <col min="3" max="3" width="10.453125" customWidth="1"/>
    <col min="4" max="4" width="11.453125" customWidth="1"/>
    <col min="6" max="6" width="10.453125" customWidth="1"/>
    <col min="7" max="7" width="10.7265625" customWidth="1"/>
    <col min="9" max="9" width="10.453125" customWidth="1"/>
    <col min="10" max="10" width="10.81640625" customWidth="1"/>
    <col min="11" max="12" width="10.54296875" customWidth="1"/>
    <col min="13" max="13" width="10.453125" customWidth="1"/>
    <col min="14" max="14" width="10.7265625" customWidth="1"/>
    <col min="15" max="15" width="11" customWidth="1"/>
    <col min="16" max="16" width="10.7265625" customWidth="1"/>
    <col min="17" max="17" width="10.1796875" customWidth="1"/>
    <col min="18" max="18" width="10.81640625" customWidth="1"/>
    <col min="19" max="19" width="10.54296875" customWidth="1"/>
    <col min="20" max="20" width="10.7265625" customWidth="1"/>
    <col min="21" max="21" width="11" customWidth="1"/>
    <col min="22" max="22" width="11.26953125" customWidth="1"/>
    <col min="23" max="23" width="10.7265625" customWidth="1"/>
    <col min="25" max="25" width="11.1796875" customWidth="1"/>
    <col min="26" max="26" width="10.453125" customWidth="1"/>
    <col min="27" max="27" width="11.1796875" customWidth="1"/>
    <col min="29" max="29" width="10.54296875" customWidth="1"/>
    <col min="30" max="30" width="11.1796875" customWidth="1"/>
    <col min="33" max="34" width="9.1796875" customWidth="1"/>
    <col min="37" max="38" width="9.1796875" customWidth="1"/>
    <col min="41" max="42" width="9.1796875" customWidth="1"/>
  </cols>
  <sheetData>
    <row r="1" spans="1:35" ht="50.5" thickBot="1" x14ac:dyDescent="0.3">
      <c r="A1" s="55" t="s">
        <v>27</v>
      </c>
      <c r="B1" s="56"/>
      <c r="C1" s="57" t="s">
        <v>28</v>
      </c>
      <c r="D1" s="58" t="s">
        <v>29</v>
      </c>
      <c r="E1" s="56"/>
      <c r="F1" s="57" t="s">
        <v>28</v>
      </c>
      <c r="G1" s="58" t="s">
        <v>29</v>
      </c>
      <c r="H1" s="56"/>
      <c r="I1" s="57" t="s">
        <v>28</v>
      </c>
      <c r="J1" s="58" t="s">
        <v>29</v>
      </c>
      <c r="K1" s="56"/>
      <c r="L1" s="57" t="s">
        <v>28</v>
      </c>
      <c r="M1" s="58" t="s">
        <v>29</v>
      </c>
      <c r="N1" s="56"/>
      <c r="O1" s="57" t="s">
        <v>28</v>
      </c>
      <c r="P1" s="58" t="s">
        <v>29</v>
      </c>
      <c r="Q1" s="56"/>
      <c r="R1" s="57" t="s">
        <v>28</v>
      </c>
      <c r="S1" s="58" t="s">
        <v>29</v>
      </c>
      <c r="T1" s="56"/>
      <c r="U1" s="57" t="s">
        <v>28</v>
      </c>
      <c r="V1" s="58" t="s">
        <v>29</v>
      </c>
      <c r="W1" s="56"/>
      <c r="X1" s="56"/>
      <c r="Y1" s="57" t="s">
        <v>28</v>
      </c>
      <c r="Z1" s="58" t="s">
        <v>29</v>
      </c>
      <c r="AA1" s="56"/>
      <c r="AB1" s="56"/>
      <c r="AC1" s="57" t="s">
        <v>28</v>
      </c>
      <c r="AD1" s="58" t="s">
        <v>29</v>
      </c>
      <c r="AE1" s="56"/>
      <c r="AF1" s="56"/>
      <c r="AG1" s="57" t="s">
        <v>28</v>
      </c>
      <c r="AH1" s="58" t="s">
        <v>29</v>
      </c>
    </row>
    <row r="2" spans="1:35" ht="13" x14ac:dyDescent="0.3">
      <c r="A2" s="409" t="s">
        <v>30</v>
      </c>
      <c r="B2" s="412" t="s">
        <v>31</v>
      </c>
      <c r="C2" s="413"/>
      <c r="D2" s="414"/>
      <c r="E2" s="412" t="s">
        <v>32</v>
      </c>
      <c r="F2" s="413"/>
      <c r="G2" s="414"/>
      <c r="H2" s="405" t="s">
        <v>33</v>
      </c>
      <c r="I2" s="406"/>
      <c r="J2" s="407"/>
      <c r="K2" s="405" t="s">
        <v>34</v>
      </c>
      <c r="L2" s="406"/>
      <c r="M2" s="407"/>
      <c r="N2" s="405" t="s">
        <v>35</v>
      </c>
      <c r="O2" s="406"/>
      <c r="P2" s="407"/>
      <c r="Q2" s="405" t="s">
        <v>92</v>
      </c>
      <c r="R2" s="406"/>
      <c r="S2" s="407"/>
      <c r="T2" s="405" t="s">
        <v>93</v>
      </c>
      <c r="U2" s="406"/>
      <c r="V2" s="407"/>
      <c r="W2" s="503" t="s">
        <v>30</v>
      </c>
      <c r="X2" s="523"/>
      <c r="Y2" s="524" t="s">
        <v>94</v>
      </c>
      <c r="Z2" s="525"/>
      <c r="AA2" s="503" t="s">
        <v>30</v>
      </c>
      <c r="AB2" s="504"/>
      <c r="AC2" s="526" t="s">
        <v>95</v>
      </c>
      <c r="AD2" s="527"/>
      <c r="AE2" s="503" t="s">
        <v>30</v>
      </c>
      <c r="AF2" s="504"/>
      <c r="AG2" s="526" t="s">
        <v>124</v>
      </c>
      <c r="AH2" s="527"/>
    </row>
    <row r="3" spans="1:35" ht="13" x14ac:dyDescent="0.3">
      <c r="A3" s="410"/>
      <c r="B3" s="59"/>
      <c r="C3" s="60" t="s">
        <v>36</v>
      </c>
      <c r="D3" s="61" t="s">
        <v>37</v>
      </c>
      <c r="E3" s="59"/>
      <c r="F3" s="60" t="s">
        <v>36</v>
      </c>
      <c r="G3" s="62" t="s">
        <v>37</v>
      </c>
      <c r="H3" s="59"/>
      <c r="I3" s="60" t="s">
        <v>36</v>
      </c>
      <c r="J3" s="63" t="s">
        <v>37</v>
      </c>
      <c r="K3" s="59"/>
      <c r="L3" s="60" t="s">
        <v>36</v>
      </c>
      <c r="M3" s="63" t="s">
        <v>37</v>
      </c>
      <c r="N3" s="59"/>
      <c r="O3" s="60" t="s">
        <v>36</v>
      </c>
      <c r="P3" s="63" t="s">
        <v>37</v>
      </c>
      <c r="Q3" s="59"/>
      <c r="R3" s="60" t="s">
        <v>36</v>
      </c>
      <c r="S3" s="63" t="s">
        <v>37</v>
      </c>
      <c r="T3" s="59"/>
      <c r="U3" s="60" t="s">
        <v>36</v>
      </c>
      <c r="V3" s="63" t="s">
        <v>37</v>
      </c>
      <c r="W3" s="505"/>
      <c r="X3" s="498"/>
      <c r="Y3" s="60" t="s">
        <v>36</v>
      </c>
      <c r="Z3" s="63" t="s">
        <v>37</v>
      </c>
      <c r="AA3" s="505"/>
      <c r="AB3" s="506"/>
      <c r="AC3" s="60" t="s">
        <v>36</v>
      </c>
      <c r="AD3" s="63" t="s">
        <v>37</v>
      </c>
      <c r="AE3" s="505"/>
      <c r="AF3" s="506"/>
      <c r="AG3" s="60" t="s">
        <v>36</v>
      </c>
      <c r="AH3" s="63" t="s">
        <v>37</v>
      </c>
    </row>
    <row r="4" spans="1:35" ht="13" x14ac:dyDescent="0.3">
      <c r="A4" s="64" t="s">
        <v>38</v>
      </c>
      <c r="B4" s="59"/>
      <c r="C4" s="65">
        <v>132</v>
      </c>
      <c r="D4" s="66">
        <v>104</v>
      </c>
      <c r="E4" s="67"/>
      <c r="F4" s="65">
        <v>132</v>
      </c>
      <c r="G4" s="68">
        <v>132</v>
      </c>
      <c r="H4" s="69"/>
      <c r="I4" s="65">
        <v>132</v>
      </c>
      <c r="J4" s="70">
        <v>86</v>
      </c>
      <c r="K4" s="69"/>
      <c r="L4" s="71">
        <f>SUM(C4+F4+I4)/4.25</f>
        <v>93.17647058823529</v>
      </c>
      <c r="M4" s="70">
        <v>97</v>
      </c>
      <c r="N4" s="69"/>
      <c r="O4" s="71">
        <f>SUM(F4+I4+L4)/4.25</f>
        <v>84.041522491349482</v>
      </c>
      <c r="P4" s="70">
        <v>65</v>
      </c>
      <c r="Q4" s="69"/>
      <c r="R4" s="71">
        <f>SUM(I4+L4+O4)/4.25</f>
        <v>72.757174842255253</v>
      </c>
      <c r="S4" s="70">
        <v>84</v>
      </c>
      <c r="T4" s="69"/>
      <c r="U4" s="71">
        <f>SUM(L4+O4+R4)/4.25</f>
        <v>58.81768656984471</v>
      </c>
      <c r="V4" s="70">
        <f>U31</f>
        <v>71</v>
      </c>
      <c r="W4" s="69"/>
      <c r="X4" s="140"/>
      <c r="Y4" s="71">
        <f>SUM(P4+S4+V4)/4.25</f>
        <v>51.764705882352942</v>
      </c>
      <c r="Z4" s="70">
        <f>Y31</f>
        <v>63</v>
      </c>
      <c r="AA4" s="69"/>
      <c r="AB4" s="140"/>
      <c r="AC4" s="71">
        <v>60</v>
      </c>
      <c r="AD4" s="70">
        <v>56</v>
      </c>
      <c r="AE4" s="69"/>
      <c r="AF4" s="140"/>
      <c r="AG4" s="71">
        <v>60</v>
      </c>
      <c r="AH4" s="70"/>
      <c r="AI4" t="s">
        <v>38</v>
      </c>
    </row>
    <row r="5" spans="1:35" ht="13" x14ac:dyDescent="0.3">
      <c r="A5" s="64" t="s">
        <v>39</v>
      </c>
      <c r="B5" s="59"/>
      <c r="C5" s="72">
        <v>298</v>
      </c>
      <c r="D5" s="66">
        <v>189</v>
      </c>
      <c r="E5" s="67"/>
      <c r="F5" s="72">
        <v>298</v>
      </c>
      <c r="G5" s="68">
        <v>182</v>
      </c>
      <c r="H5" s="69"/>
      <c r="I5" s="72">
        <v>298</v>
      </c>
      <c r="J5" s="70">
        <v>162</v>
      </c>
      <c r="K5" s="69"/>
      <c r="L5" s="71">
        <f>SUM(C5+F5+I5)/4.25</f>
        <v>210.35294117647058</v>
      </c>
      <c r="M5" s="70">
        <v>200</v>
      </c>
      <c r="N5" s="69"/>
      <c r="O5" s="71">
        <f>SUM(F5+I5+L5)/4.25</f>
        <v>189.73010380622839</v>
      </c>
      <c r="P5" s="70">
        <v>114</v>
      </c>
      <c r="Q5" s="69"/>
      <c r="R5" s="71">
        <f>SUM(I5+L5+O5)/4.25</f>
        <v>164.25483411357624</v>
      </c>
      <c r="S5" s="70">
        <v>82</v>
      </c>
      <c r="T5" s="69"/>
      <c r="U5" s="71">
        <f>SUM(L5+O5+R5)/4.25</f>
        <v>132.78538331677063</v>
      </c>
      <c r="V5" s="70">
        <f>V31</f>
        <v>84</v>
      </c>
      <c r="W5" s="69"/>
      <c r="X5" s="140"/>
      <c r="Y5" s="71">
        <f>SUM(P5+S5+V5)/4.25</f>
        <v>65.882352941176464</v>
      </c>
      <c r="Z5" s="70">
        <f>Z31</f>
        <v>89</v>
      </c>
      <c r="AA5" s="69"/>
      <c r="AB5" s="140"/>
      <c r="AC5" s="71">
        <v>80</v>
      </c>
      <c r="AD5" s="70">
        <v>77</v>
      </c>
      <c r="AE5" s="69"/>
      <c r="AF5" s="140"/>
      <c r="AG5" s="71">
        <v>80</v>
      </c>
      <c r="AH5" s="70"/>
      <c r="AI5" t="s">
        <v>39</v>
      </c>
    </row>
    <row r="6" spans="1:35" ht="13" x14ac:dyDescent="0.3">
      <c r="A6" s="64" t="s">
        <v>40</v>
      </c>
      <c r="B6" s="73" t="s">
        <v>41</v>
      </c>
      <c r="C6" s="65">
        <v>430</v>
      </c>
      <c r="D6" s="66">
        <f>SUM(C31:D31)</f>
        <v>293</v>
      </c>
      <c r="E6" s="67" t="s">
        <v>41</v>
      </c>
      <c r="F6" s="65">
        <v>430</v>
      </c>
      <c r="G6" s="68">
        <f>SUM(G4:G5)</f>
        <v>314</v>
      </c>
      <c r="H6" s="73" t="s">
        <v>41</v>
      </c>
      <c r="I6" s="65">
        <v>430</v>
      </c>
      <c r="J6" s="70">
        <f>SUM(J4:J5)</f>
        <v>248</v>
      </c>
      <c r="K6" s="73" t="s">
        <v>41</v>
      </c>
      <c r="L6" s="71">
        <f>SUM(L4:L5)</f>
        <v>303.52941176470586</v>
      </c>
      <c r="M6" s="141">
        <f>SUM(M4:M5)</f>
        <v>297</v>
      </c>
      <c r="N6" s="73" t="s">
        <v>41</v>
      </c>
      <c r="O6" s="71">
        <f>SUM(O4:O5)</f>
        <v>273.77162629757788</v>
      </c>
      <c r="P6" s="141">
        <f>SUM(P4:P5)</f>
        <v>179</v>
      </c>
      <c r="Q6" s="73" t="s">
        <v>41</v>
      </c>
      <c r="R6" s="71">
        <f>SUM(R4:R5)</f>
        <v>237.0120089558315</v>
      </c>
      <c r="S6" s="141">
        <f>SUM(S4:S5)</f>
        <v>166</v>
      </c>
      <c r="T6" s="73" t="s">
        <v>41</v>
      </c>
      <c r="U6" s="71">
        <v>170</v>
      </c>
      <c r="V6" s="70">
        <f>SUM(V4:V5)</f>
        <v>155</v>
      </c>
      <c r="W6" s="73"/>
      <c r="X6" s="142" t="s">
        <v>41</v>
      </c>
      <c r="Y6" s="71">
        <v>170</v>
      </c>
      <c r="Z6" s="70">
        <f>SUM(Z4:Z5)</f>
        <v>152</v>
      </c>
      <c r="AA6" s="73"/>
      <c r="AB6" s="205" t="s">
        <v>41</v>
      </c>
      <c r="AC6" s="71">
        <v>140</v>
      </c>
      <c r="AD6" s="70">
        <v>133</v>
      </c>
      <c r="AE6" s="73"/>
      <c r="AF6" s="205" t="s">
        <v>41</v>
      </c>
      <c r="AG6" s="71">
        <v>140</v>
      </c>
      <c r="AH6" s="70"/>
      <c r="AI6" t="s">
        <v>40</v>
      </c>
    </row>
    <row r="7" spans="1:35" ht="13" x14ac:dyDescent="0.3">
      <c r="A7" s="74"/>
      <c r="B7" s="75"/>
      <c r="C7" s="75"/>
      <c r="D7" s="76"/>
      <c r="E7" s="77"/>
      <c r="F7" s="75"/>
      <c r="G7" s="78"/>
      <c r="H7" s="75"/>
      <c r="I7" s="75"/>
      <c r="J7" s="79"/>
      <c r="K7" s="75"/>
      <c r="L7" s="75"/>
      <c r="M7" s="79"/>
      <c r="N7" s="75"/>
      <c r="O7" s="75"/>
      <c r="P7" s="79"/>
      <c r="Q7" s="507" t="s">
        <v>96</v>
      </c>
      <c r="R7" s="508"/>
      <c r="S7" s="509"/>
      <c r="T7" s="75"/>
      <c r="U7" s="75"/>
      <c r="V7" s="79"/>
      <c r="W7" s="75"/>
      <c r="X7" s="75"/>
      <c r="Y7" s="75"/>
      <c r="Z7" s="79"/>
      <c r="AA7" s="75"/>
      <c r="AB7" s="75"/>
      <c r="AC7" s="75"/>
      <c r="AD7" s="79"/>
      <c r="AE7" s="75"/>
      <c r="AF7" s="75"/>
      <c r="AG7" s="75"/>
      <c r="AH7" s="79"/>
    </row>
    <row r="8" spans="1:35" ht="13" x14ac:dyDescent="0.3">
      <c r="A8" s="80" t="s">
        <v>42</v>
      </c>
      <c r="B8" s="81"/>
      <c r="C8" s="81"/>
      <c r="D8" s="82"/>
      <c r="E8" s="83"/>
      <c r="F8" s="83"/>
      <c r="G8" s="80"/>
      <c r="H8" s="84"/>
      <c r="I8" s="84"/>
      <c r="J8" s="85"/>
      <c r="K8" s="84"/>
      <c r="L8" s="84"/>
      <c r="M8" s="85"/>
      <c r="N8" s="84"/>
      <c r="O8" s="84"/>
      <c r="P8" s="85"/>
      <c r="Q8" s="510"/>
      <c r="R8" s="511"/>
      <c r="S8" s="512"/>
      <c r="T8" s="84"/>
      <c r="U8" s="84"/>
      <c r="V8" s="85"/>
      <c r="W8" s="84"/>
      <c r="X8" s="84"/>
      <c r="Y8" s="84"/>
      <c r="Z8" s="85"/>
      <c r="AA8" s="84"/>
      <c r="AB8" s="84"/>
      <c r="AC8" s="84"/>
      <c r="AD8" s="85"/>
      <c r="AE8" s="84"/>
      <c r="AF8" s="84"/>
      <c r="AG8" s="84"/>
      <c r="AH8" s="85"/>
    </row>
    <row r="9" spans="1:35" ht="13" x14ac:dyDescent="0.3">
      <c r="A9" s="64" t="s">
        <v>38</v>
      </c>
      <c r="B9" s="59">
        <v>2309</v>
      </c>
      <c r="C9" s="86">
        <f>C4/B9</f>
        <v>5.7167605023819838E-2</v>
      </c>
      <c r="D9" s="87">
        <f>D4/B9</f>
        <v>4.5041143352100479E-2</v>
      </c>
      <c r="E9" s="73">
        <v>2904</v>
      </c>
      <c r="F9" s="86">
        <v>4.5454545454545456E-2</v>
      </c>
      <c r="G9" s="88">
        <f>G4/E9</f>
        <v>4.5454545454545456E-2</v>
      </c>
      <c r="H9" s="89">
        <v>2649</v>
      </c>
      <c r="I9" s="90">
        <f>I4/H9</f>
        <v>4.9830124575311441E-2</v>
      </c>
      <c r="J9" s="91">
        <f>J4/H9</f>
        <v>3.2465081162702907E-2</v>
      </c>
      <c r="K9" s="89">
        <f>K50</f>
        <v>2175</v>
      </c>
      <c r="L9" s="90">
        <f>L4/K9</f>
        <v>4.283975659229209E-2</v>
      </c>
      <c r="M9" s="91">
        <f>M4/K9</f>
        <v>4.4597701149425288E-2</v>
      </c>
      <c r="N9" s="89">
        <f>N50</f>
        <v>2473</v>
      </c>
      <c r="O9" s="90">
        <f>O4/N9</f>
        <v>3.3983632224565095E-2</v>
      </c>
      <c r="P9" s="143">
        <f>P4/N9</f>
        <v>2.6283865750101092E-2</v>
      </c>
      <c r="Q9" s="89">
        <f>Q50</f>
        <v>2162</v>
      </c>
      <c r="R9" s="90">
        <f>R4/Q9</f>
        <v>3.3652717318341928E-2</v>
      </c>
      <c r="S9" s="91">
        <f>S4/Q9</f>
        <v>3.8852913968547641E-2</v>
      </c>
      <c r="T9" s="89">
        <f>T50</f>
        <v>2303</v>
      </c>
      <c r="U9" s="90">
        <f>U4/T9</f>
        <v>2.5539594689467961E-2</v>
      </c>
      <c r="V9" s="91">
        <f>V4/T9</f>
        <v>3.0829353017802867E-2</v>
      </c>
      <c r="W9" s="89"/>
      <c r="X9" s="144">
        <f>W50</f>
        <v>2810</v>
      </c>
      <c r="Y9" s="90">
        <f>Y4/X9</f>
        <v>1.8421603516851581E-2</v>
      </c>
      <c r="Z9" s="91">
        <f>Z4/X9</f>
        <v>2.2419928825622777E-2</v>
      </c>
      <c r="AA9" s="89"/>
      <c r="AB9" s="144">
        <v>2985</v>
      </c>
      <c r="AC9" s="90">
        <f>AC4/AB9</f>
        <v>2.0100502512562814E-2</v>
      </c>
      <c r="AD9" s="91">
        <f>AD4/AB9</f>
        <v>1.8760469011725293E-2</v>
      </c>
      <c r="AE9" s="89"/>
      <c r="AF9" s="144">
        <v>2989</v>
      </c>
      <c r="AG9" s="90">
        <f>AG4/AF9</f>
        <v>2.0073603211776515E-2</v>
      </c>
      <c r="AH9" s="91">
        <f>AH4/AF9</f>
        <v>0</v>
      </c>
    </row>
    <row r="10" spans="1:35" ht="13" x14ac:dyDescent="0.3">
      <c r="A10" s="64" t="s">
        <v>43</v>
      </c>
      <c r="B10" s="59">
        <v>3520</v>
      </c>
      <c r="C10" s="86">
        <f>C5/B10</f>
        <v>8.4659090909090906E-2</v>
      </c>
      <c r="D10" s="87">
        <f>D5/B10</f>
        <v>5.369318181818182E-2</v>
      </c>
      <c r="E10" s="73">
        <v>4055</v>
      </c>
      <c r="F10" s="86">
        <v>7.3489519112207149E-2</v>
      </c>
      <c r="G10" s="88">
        <f>G5/E10</f>
        <v>4.4882860665844633E-2</v>
      </c>
      <c r="H10" s="89">
        <v>4459</v>
      </c>
      <c r="I10" s="86">
        <f>I5/H10</f>
        <v>6.6831128055617847E-2</v>
      </c>
      <c r="J10" s="91">
        <f>J5/H10</f>
        <v>3.6331015922852657E-2</v>
      </c>
      <c r="K10" s="89">
        <f>L50</f>
        <v>4119</v>
      </c>
      <c r="L10" s="86">
        <f>L5/K10</f>
        <v>5.1068934492952314E-2</v>
      </c>
      <c r="M10" s="91">
        <f>M5/K10</f>
        <v>4.8555474629764506E-2</v>
      </c>
      <c r="N10" s="89">
        <f>O50</f>
        <v>4050</v>
      </c>
      <c r="O10" s="86">
        <f>O5/N10</f>
        <v>4.6846939211414418E-2</v>
      </c>
      <c r="P10" s="143">
        <f t="shared" ref="P10:P11" si="0">P5/N10</f>
        <v>2.8148148148148148E-2</v>
      </c>
      <c r="Q10" s="89">
        <f>R50</f>
        <v>4156</v>
      </c>
      <c r="R10" s="86">
        <f>R5/Q10</f>
        <v>3.9522337370927869E-2</v>
      </c>
      <c r="S10" s="91">
        <f t="shared" ref="S10:S11" si="1">S5/Q10</f>
        <v>1.973051010587103E-2</v>
      </c>
      <c r="T10" s="89">
        <f>U50</f>
        <v>5032</v>
      </c>
      <c r="U10" s="86">
        <f>U5/T10</f>
        <v>2.6388192233062525E-2</v>
      </c>
      <c r="V10" s="91">
        <f t="shared" ref="V10:V11" si="2">V5/T10</f>
        <v>1.6693163751987282E-2</v>
      </c>
      <c r="W10" s="89"/>
      <c r="X10" s="144">
        <f>SUM(X50:Y50)</f>
        <v>4515</v>
      </c>
      <c r="Y10" s="86">
        <f>Y5/X10</f>
        <v>1.4591883264933879E-2</v>
      </c>
      <c r="Z10" s="91">
        <f t="shared" ref="Z10:Z11" si="3">Z5/X10</f>
        <v>1.9712070874861574E-2</v>
      </c>
      <c r="AA10" s="89"/>
      <c r="AB10" s="144">
        <v>4698</v>
      </c>
      <c r="AC10" s="86">
        <f>AC5/AB10</f>
        <v>1.7028522775649212E-2</v>
      </c>
      <c r="AD10" s="91">
        <f t="shared" ref="AD10:AD11" si="4">AD5/AB10</f>
        <v>1.6389953171562367E-2</v>
      </c>
      <c r="AE10" s="89"/>
      <c r="AF10" s="144">
        <v>5287</v>
      </c>
      <c r="AG10" s="86">
        <f>AG5/AF10</f>
        <v>1.5131454511064877E-2</v>
      </c>
      <c r="AH10" s="91">
        <f t="shared" ref="AH10:AH11" si="5">AH5/AF10</f>
        <v>0</v>
      </c>
    </row>
    <row r="11" spans="1:35" ht="13.5" thickBot="1" x14ac:dyDescent="0.35">
      <c r="A11" s="92" t="s">
        <v>40</v>
      </c>
      <c r="B11" s="93">
        <f>SUM(B9:B10)</f>
        <v>5829</v>
      </c>
      <c r="C11" s="94">
        <f>C6/B11</f>
        <v>7.3769085606450513E-2</v>
      </c>
      <c r="D11" s="95">
        <f>D6/B11</f>
        <v>5.02659118202093E-2</v>
      </c>
      <c r="E11" s="96">
        <v>6959</v>
      </c>
      <c r="F11" s="94">
        <v>6.1790487138956747E-2</v>
      </c>
      <c r="G11" s="88">
        <f>G6/E11</f>
        <v>4.5121425492168417E-2</v>
      </c>
      <c r="H11" s="97">
        <v>7108</v>
      </c>
      <c r="I11" s="94">
        <f>I6/H11</f>
        <v>6.0495216657287562E-2</v>
      </c>
      <c r="J11" s="91">
        <f>J6/H11</f>
        <v>3.4890264490714688E-2</v>
      </c>
      <c r="K11" s="89">
        <f>M50</f>
        <v>6294</v>
      </c>
      <c r="L11" s="94">
        <f>L6/K11</f>
        <v>4.8225200471036837E-2</v>
      </c>
      <c r="M11" s="91">
        <f>M6/K11</f>
        <v>4.718779790276454E-2</v>
      </c>
      <c r="N11" s="89">
        <f>P50</f>
        <v>6523</v>
      </c>
      <c r="O11" s="94">
        <f>O6/N11</f>
        <v>4.1970201793281904E-2</v>
      </c>
      <c r="P11" s="143">
        <f t="shared" si="0"/>
        <v>2.7441361336808218E-2</v>
      </c>
      <c r="Q11" s="89">
        <f>S50</f>
        <v>6318</v>
      </c>
      <c r="R11" s="94">
        <f>R6/Q11</f>
        <v>3.7513771597947373E-2</v>
      </c>
      <c r="S11" s="145">
        <f t="shared" si="1"/>
        <v>2.6274137385248496E-2</v>
      </c>
      <c r="T11" s="97">
        <f>V50</f>
        <v>7335</v>
      </c>
      <c r="U11" s="94">
        <f>U6/T11</f>
        <v>2.3176550783912748E-2</v>
      </c>
      <c r="V11" s="145">
        <f t="shared" si="2"/>
        <v>2.1131561008861623E-2</v>
      </c>
      <c r="W11" s="97"/>
      <c r="X11" s="146">
        <f>Z50</f>
        <v>7325</v>
      </c>
      <c r="Y11" s="94">
        <f>Y6/X11</f>
        <v>2.3208191126279865E-2</v>
      </c>
      <c r="Z11" s="145">
        <f t="shared" si="3"/>
        <v>2.0750853242320819E-2</v>
      </c>
      <c r="AA11" s="97"/>
      <c r="AB11" s="146">
        <v>7683</v>
      </c>
      <c r="AC11" s="94">
        <f>AC6/AB11</f>
        <v>1.8222048678901471E-2</v>
      </c>
      <c r="AD11" s="145">
        <f t="shared" si="4"/>
        <v>1.7310946244956396E-2</v>
      </c>
      <c r="AE11" s="97"/>
      <c r="AF11" s="146">
        <v>8276</v>
      </c>
      <c r="AG11" s="94">
        <f>AG6/AF11</f>
        <v>1.6916384726921217E-2</v>
      </c>
      <c r="AH11" s="145">
        <f t="shared" si="5"/>
        <v>0</v>
      </c>
    </row>
    <row r="12" spans="1:35" ht="13" x14ac:dyDescent="0.3">
      <c r="A12" s="98"/>
      <c r="B12" s="98"/>
      <c r="C12" s="99"/>
      <c r="D12" s="100"/>
      <c r="E12" s="101"/>
      <c r="F12" s="99"/>
      <c r="G12" s="100"/>
      <c r="H12" s="102"/>
      <c r="I12" s="99"/>
      <c r="J12" s="103"/>
    </row>
    <row r="13" spans="1:35" ht="13" x14ac:dyDescent="0.3">
      <c r="A13" s="98"/>
      <c r="B13" s="98"/>
      <c r="C13" s="99"/>
      <c r="D13" s="100"/>
      <c r="E13" s="101"/>
      <c r="F13" s="99"/>
      <c r="G13" s="100"/>
      <c r="H13" s="102"/>
      <c r="I13" s="99"/>
      <c r="J13" s="103"/>
    </row>
    <row r="14" spans="1:35" x14ac:dyDescent="0.25">
      <c r="A14" s="98"/>
      <c r="B14" s="98"/>
      <c r="C14" s="98"/>
      <c r="D14" s="98"/>
      <c r="E14" s="101"/>
      <c r="F14" s="98"/>
      <c r="G14" s="98"/>
      <c r="H14" s="102"/>
      <c r="I14" s="98"/>
      <c r="J14" s="104"/>
    </row>
    <row r="15" spans="1:35" x14ac:dyDescent="0.25">
      <c r="A15" s="98"/>
      <c r="B15" s="98"/>
      <c r="C15" s="98"/>
      <c r="D15" s="98"/>
      <c r="E15" s="101"/>
      <c r="F15" s="98"/>
      <c r="G15" s="98"/>
      <c r="H15" s="102"/>
      <c r="I15" s="98"/>
      <c r="J15" s="104"/>
    </row>
    <row r="16" spans="1:35" x14ac:dyDescent="0.25">
      <c r="A16" s="513"/>
      <c r="B16" s="515" t="s">
        <v>44</v>
      </c>
      <c r="C16" s="403"/>
      <c r="D16" s="516"/>
      <c r="E16" s="515" t="s">
        <v>32</v>
      </c>
      <c r="F16" s="403"/>
      <c r="G16" s="516"/>
      <c r="H16" s="515" t="s">
        <v>45</v>
      </c>
      <c r="I16" s="403"/>
      <c r="J16" s="516"/>
      <c r="K16" s="515" t="s">
        <v>46</v>
      </c>
      <c r="L16" s="403"/>
      <c r="M16" s="516"/>
      <c r="N16" s="482" t="s">
        <v>35</v>
      </c>
      <c r="O16" s="443"/>
      <c r="P16" s="443"/>
      <c r="Q16" s="482" t="s">
        <v>92</v>
      </c>
      <c r="R16" s="443"/>
      <c r="S16" s="444"/>
      <c r="T16" s="482" t="s">
        <v>93</v>
      </c>
      <c r="U16" s="443"/>
      <c r="V16" s="444"/>
      <c r="W16" s="482" t="s">
        <v>94</v>
      </c>
      <c r="X16" s="502"/>
      <c r="Y16" s="443"/>
      <c r="Z16" s="444"/>
      <c r="AA16" s="482" t="s">
        <v>95</v>
      </c>
      <c r="AB16" s="502"/>
      <c r="AC16" s="443"/>
      <c r="AD16" s="444"/>
      <c r="AE16" s="482" t="s">
        <v>124</v>
      </c>
      <c r="AF16" s="502"/>
      <c r="AG16" s="443"/>
      <c r="AH16" s="444"/>
    </row>
    <row r="17" spans="1:34" x14ac:dyDescent="0.25">
      <c r="A17" s="514"/>
      <c r="B17" s="405"/>
      <c r="C17" s="408"/>
      <c r="D17" s="517"/>
      <c r="E17" s="405"/>
      <c r="F17" s="408"/>
      <c r="G17" s="517"/>
      <c r="H17" s="405"/>
      <c r="I17" s="408"/>
      <c r="J17" s="517"/>
      <c r="K17" s="405"/>
      <c r="L17" s="408"/>
      <c r="M17" s="517"/>
      <c r="N17" s="445"/>
      <c r="O17" s="446"/>
      <c r="P17" s="446"/>
      <c r="Q17" s="445"/>
      <c r="R17" s="446"/>
      <c r="S17" s="447"/>
      <c r="T17" s="445"/>
      <c r="U17" s="446"/>
      <c r="V17" s="447"/>
      <c r="W17" s="445"/>
      <c r="X17" s="446"/>
      <c r="Y17" s="446"/>
      <c r="Z17" s="447"/>
      <c r="AA17" s="445"/>
      <c r="AB17" s="446"/>
      <c r="AC17" s="446"/>
      <c r="AD17" s="447"/>
      <c r="AE17" s="445"/>
      <c r="AF17" s="446"/>
      <c r="AG17" s="446"/>
      <c r="AH17" s="447"/>
    </row>
    <row r="18" spans="1:34" ht="40" x14ac:dyDescent="0.25">
      <c r="A18" s="147" t="s">
        <v>51</v>
      </c>
      <c r="B18" s="197" t="s">
        <v>52</v>
      </c>
      <c r="C18" s="198" t="s">
        <v>97</v>
      </c>
      <c r="D18" s="199" t="s">
        <v>98</v>
      </c>
      <c r="E18" s="197" t="s">
        <v>52</v>
      </c>
      <c r="F18" s="198" t="s">
        <v>97</v>
      </c>
      <c r="G18" s="199" t="s">
        <v>98</v>
      </c>
      <c r="H18" s="197" t="s">
        <v>52</v>
      </c>
      <c r="I18" s="198" t="s">
        <v>97</v>
      </c>
      <c r="J18" s="199" t="s">
        <v>98</v>
      </c>
      <c r="K18" s="197" t="s">
        <v>52</v>
      </c>
      <c r="L18" s="198" t="s">
        <v>97</v>
      </c>
      <c r="M18" s="199" t="s">
        <v>98</v>
      </c>
      <c r="N18" s="197" t="s">
        <v>52</v>
      </c>
      <c r="O18" s="198" t="s">
        <v>97</v>
      </c>
      <c r="P18" s="200" t="s">
        <v>98</v>
      </c>
      <c r="Q18" s="197" t="s">
        <v>52</v>
      </c>
      <c r="R18" s="198" t="s">
        <v>97</v>
      </c>
      <c r="S18" s="199" t="s">
        <v>98</v>
      </c>
      <c r="T18" s="197" t="s">
        <v>52</v>
      </c>
      <c r="U18" s="198" t="s">
        <v>97</v>
      </c>
      <c r="V18" s="199" t="s">
        <v>98</v>
      </c>
      <c r="W18" s="197" t="s">
        <v>52</v>
      </c>
      <c r="X18" s="201"/>
      <c r="Y18" s="198" t="s">
        <v>97</v>
      </c>
      <c r="Z18" s="199" t="s">
        <v>98</v>
      </c>
      <c r="AA18" s="197" t="s">
        <v>52</v>
      </c>
      <c r="AB18" s="201"/>
      <c r="AC18" s="198" t="s">
        <v>97</v>
      </c>
      <c r="AD18" s="199" t="s">
        <v>98</v>
      </c>
      <c r="AE18" s="197" t="s">
        <v>52</v>
      </c>
      <c r="AF18" s="201"/>
      <c r="AG18" s="198" t="s">
        <v>97</v>
      </c>
      <c r="AH18" s="199" t="s">
        <v>98</v>
      </c>
    </row>
    <row r="19" spans="1:34" ht="17.5" x14ac:dyDescent="0.55000000000000004">
      <c r="A19" s="109" t="s">
        <v>2</v>
      </c>
      <c r="B19" s="148">
        <v>806</v>
      </c>
      <c r="C19" s="33">
        <v>6</v>
      </c>
      <c r="D19" s="149">
        <v>31</v>
      </c>
      <c r="E19" s="150">
        <v>987</v>
      </c>
      <c r="F19" s="112">
        <v>16</v>
      </c>
      <c r="G19" s="151">
        <v>26</v>
      </c>
      <c r="H19" s="150">
        <v>1153</v>
      </c>
      <c r="I19" s="33">
        <v>16</v>
      </c>
      <c r="J19" s="149">
        <v>16</v>
      </c>
      <c r="K19" s="150">
        <v>668</v>
      </c>
      <c r="L19" s="33">
        <v>10</v>
      </c>
      <c r="M19" s="149">
        <v>17</v>
      </c>
      <c r="N19" s="150">
        <v>1090</v>
      </c>
      <c r="O19" s="33">
        <v>7</v>
      </c>
      <c r="P19" s="113">
        <v>16</v>
      </c>
      <c r="Q19" s="150">
        <v>1269</v>
      </c>
      <c r="R19" s="33">
        <v>12</v>
      </c>
      <c r="S19" s="149">
        <v>16</v>
      </c>
      <c r="T19" s="150">
        <v>1361</v>
      </c>
      <c r="U19" s="33">
        <v>1</v>
      </c>
      <c r="V19" s="149">
        <v>16</v>
      </c>
      <c r="W19" s="111">
        <v>1451</v>
      </c>
      <c r="X19" s="111"/>
      <c r="Y19" s="33">
        <v>8</v>
      </c>
      <c r="Z19" s="149">
        <v>16</v>
      </c>
      <c r="AA19" s="111">
        <v>1652</v>
      </c>
      <c r="AB19" s="111"/>
      <c r="AC19" s="33">
        <v>2</v>
      </c>
      <c r="AD19" s="149">
        <v>18</v>
      </c>
      <c r="AE19" s="111">
        <v>1954</v>
      </c>
      <c r="AF19" s="111"/>
      <c r="AG19" s="33"/>
      <c r="AH19" s="149"/>
    </row>
    <row r="20" spans="1:34" ht="17.5" x14ac:dyDescent="0.55000000000000004">
      <c r="A20" s="109" t="s">
        <v>3</v>
      </c>
      <c r="B20" s="148">
        <v>369</v>
      </c>
      <c r="C20" s="37">
        <v>13</v>
      </c>
      <c r="D20" s="152">
        <v>4</v>
      </c>
      <c r="E20" s="153">
        <v>683</v>
      </c>
      <c r="F20" s="37">
        <v>24</v>
      </c>
      <c r="G20" s="151">
        <v>6</v>
      </c>
      <c r="H20" s="150">
        <v>411</v>
      </c>
      <c r="I20" s="33">
        <v>11</v>
      </c>
      <c r="J20" s="149">
        <v>6</v>
      </c>
      <c r="K20" s="150">
        <v>346</v>
      </c>
      <c r="L20" s="33">
        <v>15</v>
      </c>
      <c r="M20" s="149">
        <v>5</v>
      </c>
      <c r="N20" s="150">
        <v>332</v>
      </c>
      <c r="O20" s="33">
        <v>8</v>
      </c>
      <c r="P20" s="113">
        <v>3</v>
      </c>
      <c r="Q20" s="150">
        <v>35</v>
      </c>
      <c r="R20" s="33">
        <v>1</v>
      </c>
      <c r="S20" s="149">
        <v>0</v>
      </c>
      <c r="T20" s="150">
        <v>65</v>
      </c>
      <c r="U20" s="33">
        <v>3</v>
      </c>
      <c r="V20" s="149">
        <v>0</v>
      </c>
      <c r="W20" s="111">
        <v>145</v>
      </c>
      <c r="X20" s="111"/>
      <c r="Y20" s="33">
        <v>4</v>
      </c>
      <c r="Z20" s="149">
        <v>0</v>
      </c>
      <c r="AA20" s="111">
        <v>194</v>
      </c>
      <c r="AB20" s="111"/>
      <c r="AC20" s="33">
        <v>8</v>
      </c>
      <c r="AD20" s="149">
        <v>1</v>
      </c>
      <c r="AE20" s="111">
        <v>206</v>
      </c>
      <c r="AF20" s="111"/>
      <c r="AG20" s="33"/>
      <c r="AH20" s="149"/>
    </row>
    <row r="21" spans="1:34" ht="17.5" x14ac:dyDescent="0.55000000000000004">
      <c r="A21" s="115" t="s">
        <v>4</v>
      </c>
      <c r="B21" s="148">
        <v>50</v>
      </c>
      <c r="C21" s="37">
        <v>13</v>
      </c>
      <c r="D21" s="152">
        <v>2</v>
      </c>
      <c r="E21" s="153">
        <v>67</v>
      </c>
      <c r="F21" s="37">
        <v>19</v>
      </c>
      <c r="G21" s="151">
        <v>6</v>
      </c>
      <c r="H21" s="150">
        <v>76</v>
      </c>
      <c r="I21" s="33">
        <v>3</v>
      </c>
      <c r="J21" s="149">
        <v>2</v>
      </c>
      <c r="K21" s="150">
        <v>81</v>
      </c>
      <c r="L21" s="33">
        <v>4</v>
      </c>
      <c r="M21" s="149">
        <v>2</v>
      </c>
      <c r="N21" s="150">
        <v>75</v>
      </c>
      <c r="O21" s="33">
        <v>3</v>
      </c>
      <c r="P21" s="113">
        <v>1</v>
      </c>
      <c r="Q21" s="150">
        <v>95</v>
      </c>
      <c r="R21" s="33">
        <v>7</v>
      </c>
      <c r="S21" s="149">
        <v>1</v>
      </c>
      <c r="T21" s="150">
        <v>74</v>
      </c>
      <c r="U21" s="33">
        <v>1</v>
      </c>
      <c r="V21" s="149">
        <v>0</v>
      </c>
      <c r="W21" s="111">
        <v>68</v>
      </c>
      <c r="X21" s="111"/>
      <c r="Y21" s="33">
        <v>7</v>
      </c>
      <c r="Z21" s="149">
        <v>0</v>
      </c>
      <c r="AA21" s="111">
        <v>105</v>
      </c>
      <c r="AB21" s="111"/>
      <c r="AC21" s="33">
        <v>10</v>
      </c>
      <c r="AD21" s="149">
        <v>0</v>
      </c>
      <c r="AE21" s="111">
        <v>106</v>
      </c>
      <c r="AF21" s="111"/>
      <c r="AG21" s="33"/>
      <c r="AH21" s="149"/>
    </row>
    <row r="22" spans="1:34" ht="17.5" x14ac:dyDescent="0.55000000000000004">
      <c r="A22" s="109" t="s">
        <v>5</v>
      </c>
      <c r="B22" s="148">
        <v>615</v>
      </c>
      <c r="C22" s="37">
        <v>11</v>
      </c>
      <c r="D22" s="152">
        <v>31</v>
      </c>
      <c r="E22" s="153">
        <v>779</v>
      </c>
      <c r="F22" s="37">
        <v>10</v>
      </c>
      <c r="G22" s="151">
        <v>28</v>
      </c>
      <c r="H22" s="150">
        <v>997</v>
      </c>
      <c r="I22" s="33">
        <v>11</v>
      </c>
      <c r="J22" s="149">
        <v>30</v>
      </c>
      <c r="K22" s="150">
        <v>813</v>
      </c>
      <c r="L22" s="33">
        <v>6</v>
      </c>
      <c r="M22" s="149">
        <v>34</v>
      </c>
      <c r="N22" s="150">
        <v>870</v>
      </c>
      <c r="O22" s="33">
        <v>10</v>
      </c>
      <c r="P22" s="113">
        <v>17</v>
      </c>
      <c r="Q22" s="150">
        <v>1023</v>
      </c>
      <c r="R22" s="33">
        <v>17</v>
      </c>
      <c r="S22" s="149">
        <v>12</v>
      </c>
      <c r="T22" s="150">
        <v>1279</v>
      </c>
      <c r="U22" s="33">
        <v>9</v>
      </c>
      <c r="V22" s="149">
        <v>18</v>
      </c>
      <c r="W22" s="111">
        <v>1090</v>
      </c>
      <c r="X22" s="111"/>
      <c r="Y22" s="33">
        <v>6</v>
      </c>
      <c r="Z22" s="149">
        <v>14</v>
      </c>
      <c r="AA22" s="111">
        <v>1453</v>
      </c>
      <c r="AB22" s="111"/>
      <c r="AC22" s="33">
        <v>9</v>
      </c>
      <c r="AD22" s="149">
        <v>15</v>
      </c>
      <c r="AE22" s="111">
        <v>1875</v>
      </c>
      <c r="AF22" s="111"/>
      <c r="AG22" s="33"/>
      <c r="AH22" s="149"/>
    </row>
    <row r="23" spans="1:34" ht="17.5" x14ac:dyDescent="0.55000000000000004">
      <c r="A23" s="109" t="s">
        <v>6</v>
      </c>
      <c r="B23" s="148">
        <v>462</v>
      </c>
      <c r="C23" s="37">
        <v>9</v>
      </c>
      <c r="D23" s="152">
        <v>14</v>
      </c>
      <c r="E23" s="153">
        <v>250</v>
      </c>
      <c r="F23" s="37">
        <v>12</v>
      </c>
      <c r="G23" s="151">
        <v>12</v>
      </c>
      <c r="H23" s="150">
        <v>242</v>
      </c>
      <c r="I23" s="33">
        <v>3</v>
      </c>
      <c r="J23" s="149">
        <v>7</v>
      </c>
      <c r="K23" s="150">
        <v>317</v>
      </c>
      <c r="L23" s="33">
        <v>5</v>
      </c>
      <c r="M23" s="149">
        <v>8</v>
      </c>
      <c r="N23" s="150">
        <v>423</v>
      </c>
      <c r="O23" s="33">
        <v>7</v>
      </c>
      <c r="P23" s="113">
        <v>6</v>
      </c>
      <c r="Q23" s="150">
        <v>372</v>
      </c>
      <c r="R23" s="33">
        <v>3</v>
      </c>
      <c r="S23" s="149">
        <v>6</v>
      </c>
      <c r="T23" s="150">
        <v>164</v>
      </c>
      <c r="U23" s="33">
        <v>4</v>
      </c>
      <c r="V23" s="149">
        <v>1</v>
      </c>
      <c r="W23" s="111">
        <v>304</v>
      </c>
      <c r="X23" s="111"/>
      <c r="Y23" s="33">
        <v>1</v>
      </c>
      <c r="Z23" s="149">
        <v>4</v>
      </c>
      <c r="AA23" s="111">
        <v>307</v>
      </c>
      <c r="AB23" s="111"/>
      <c r="AC23" s="33">
        <v>5</v>
      </c>
      <c r="AD23" s="149">
        <v>1</v>
      </c>
      <c r="AE23" s="111">
        <v>335</v>
      </c>
      <c r="AF23" s="111"/>
      <c r="AG23" s="33"/>
      <c r="AH23" s="149"/>
    </row>
    <row r="24" spans="1:34" ht="17.5" x14ac:dyDescent="0.55000000000000004">
      <c r="A24" s="109" t="s">
        <v>7</v>
      </c>
      <c r="B24" s="148">
        <v>633</v>
      </c>
      <c r="C24" s="37">
        <v>2</v>
      </c>
      <c r="D24" s="152">
        <v>38</v>
      </c>
      <c r="E24" s="153">
        <v>1022</v>
      </c>
      <c r="F24" s="37">
        <v>2</v>
      </c>
      <c r="G24" s="151">
        <v>31</v>
      </c>
      <c r="H24" s="150">
        <v>778</v>
      </c>
      <c r="I24" s="33">
        <v>0</v>
      </c>
      <c r="J24" s="149">
        <v>36</v>
      </c>
      <c r="K24" s="150">
        <v>626</v>
      </c>
      <c r="L24" s="33">
        <v>0</v>
      </c>
      <c r="M24" s="149">
        <v>35</v>
      </c>
      <c r="N24" s="150">
        <v>684</v>
      </c>
      <c r="O24" s="33">
        <v>1</v>
      </c>
      <c r="P24" s="113">
        <v>18</v>
      </c>
      <c r="Q24" s="150">
        <v>515</v>
      </c>
      <c r="R24" s="33">
        <v>7</v>
      </c>
      <c r="S24" s="149">
        <v>3</v>
      </c>
      <c r="T24" s="150">
        <v>583</v>
      </c>
      <c r="U24" s="33">
        <v>0</v>
      </c>
      <c r="V24" s="149">
        <v>10</v>
      </c>
      <c r="W24" s="111">
        <v>666</v>
      </c>
      <c r="X24" s="111"/>
      <c r="Y24" s="33">
        <v>0</v>
      </c>
      <c r="Z24" s="149">
        <v>9</v>
      </c>
      <c r="AA24" s="111">
        <v>693</v>
      </c>
      <c r="AB24" s="111"/>
      <c r="AC24" s="33">
        <v>0</v>
      </c>
      <c r="AD24" s="149">
        <v>10</v>
      </c>
      <c r="AE24" s="111">
        <v>702</v>
      </c>
      <c r="AF24" s="111"/>
      <c r="AG24" s="33"/>
      <c r="AH24" s="149"/>
    </row>
    <row r="25" spans="1:34" ht="17.5" x14ac:dyDescent="0.55000000000000004">
      <c r="A25" s="115" t="s">
        <v>8</v>
      </c>
      <c r="B25" s="148">
        <v>148</v>
      </c>
      <c r="C25" s="37">
        <v>1</v>
      </c>
      <c r="D25" s="152">
        <v>3</v>
      </c>
      <c r="E25" s="153">
        <v>144</v>
      </c>
      <c r="F25" s="37">
        <v>1</v>
      </c>
      <c r="G25" s="151">
        <v>3</v>
      </c>
      <c r="H25" s="150">
        <v>160</v>
      </c>
      <c r="I25" s="33">
        <v>4</v>
      </c>
      <c r="J25" s="149">
        <v>3</v>
      </c>
      <c r="K25" s="150">
        <v>172</v>
      </c>
      <c r="L25" s="33">
        <v>1</v>
      </c>
      <c r="M25" s="149">
        <v>5</v>
      </c>
      <c r="N25" s="150">
        <v>171</v>
      </c>
      <c r="O25" s="33">
        <v>5</v>
      </c>
      <c r="P25" s="113">
        <v>1</v>
      </c>
      <c r="Q25" s="150">
        <v>252</v>
      </c>
      <c r="R25" s="33">
        <v>6</v>
      </c>
      <c r="S25" s="149">
        <v>1</v>
      </c>
      <c r="T25" s="150">
        <v>366</v>
      </c>
      <c r="U25" s="33">
        <v>11</v>
      </c>
      <c r="V25" s="149">
        <v>0</v>
      </c>
      <c r="W25" s="111">
        <v>339</v>
      </c>
      <c r="X25" s="111"/>
      <c r="Y25" s="33">
        <v>11</v>
      </c>
      <c r="Z25" s="149">
        <v>0</v>
      </c>
      <c r="AA25" s="111">
        <v>117</v>
      </c>
      <c r="AB25" s="111"/>
      <c r="AC25" s="33">
        <v>1</v>
      </c>
      <c r="AD25" s="149">
        <v>1</v>
      </c>
      <c r="AE25" s="111">
        <v>173</v>
      </c>
      <c r="AF25" s="111"/>
      <c r="AG25" s="33"/>
      <c r="AH25" s="149"/>
    </row>
    <row r="26" spans="1:34" ht="17.5" x14ac:dyDescent="0.55000000000000004">
      <c r="A26" s="115" t="s">
        <v>9</v>
      </c>
      <c r="B26" s="148">
        <v>477</v>
      </c>
      <c r="C26" s="37">
        <v>4</v>
      </c>
      <c r="D26" s="152">
        <v>10</v>
      </c>
      <c r="E26" s="153">
        <v>606</v>
      </c>
      <c r="F26" s="37">
        <v>4</v>
      </c>
      <c r="G26" s="151">
        <v>10</v>
      </c>
      <c r="H26" s="150">
        <v>702</v>
      </c>
      <c r="I26" s="33">
        <v>6</v>
      </c>
      <c r="J26" s="149">
        <v>22</v>
      </c>
      <c r="K26" s="150">
        <v>579</v>
      </c>
      <c r="L26" s="33">
        <v>1</v>
      </c>
      <c r="M26" s="149">
        <v>21</v>
      </c>
      <c r="N26" s="150">
        <v>711</v>
      </c>
      <c r="O26" s="33">
        <v>6</v>
      </c>
      <c r="P26" s="113">
        <v>12</v>
      </c>
      <c r="Q26" s="150">
        <v>847</v>
      </c>
      <c r="R26" s="33">
        <v>7</v>
      </c>
      <c r="S26" s="149">
        <v>12</v>
      </c>
      <c r="T26" s="150">
        <v>845</v>
      </c>
      <c r="U26" s="33">
        <v>8</v>
      </c>
      <c r="V26" s="149">
        <v>12</v>
      </c>
      <c r="W26" s="111">
        <v>795</v>
      </c>
      <c r="X26" s="111"/>
      <c r="Y26" s="33">
        <v>2</v>
      </c>
      <c r="Z26" s="149">
        <v>12</v>
      </c>
      <c r="AA26" s="111">
        <v>858</v>
      </c>
      <c r="AB26" s="111"/>
      <c r="AC26" s="33">
        <v>5</v>
      </c>
      <c r="AD26" s="149">
        <v>10</v>
      </c>
      <c r="AE26" s="111">
        <v>514</v>
      </c>
      <c r="AF26" s="111"/>
      <c r="AG26" s="33"/>
      <c r="AH26" s="149"/>
    </row>
    <row r="27" spans="1:34" ht="17.5" x14ac:dyDescent="0.55000000000000004">
      <c r="A27" s="115" t="s">
        <v>10</v>
      </c>
      <c r="B27" s="148">
        <v>437</v>
      </c>
      <c r="C27" s="37">
        <v>22</v>
      </c>
      <c r="D27" s="152">
        <v>6</v>
      </c>
      <c r="E27" s="153">
        <v>581</v>
      </c>
      <c r="F27" s="37">
        <v>14</v>
      </c>
      <c r="G27" s="151">
        <v>10</v>
      </c>
      <c r="H27" s="150">
        <v>653</v>
      </c>
      <c r="I27" s="33">
        <v>15</v>
      </c>
      <c r="J27" s="149">
        <v>6</v>
      </c>
      <c r="K27" s="150">
        <v>750</v>
      </c>
      <c r="L27" s="33">
        <v>21</v>
      </c>
      <c r="M27" s="149">
        <v>12</v>
      </c>
      <c r="N27" s="150">
        <v>341</v>
      </c>
      <c r="O27" s="33">
        <v>10</v>
      </c>
      <c r="P27" s="113">
        <v>3</v>
      </c>
      <c r="Q27" s="150">
        <v>363</v>
      </c>
      <c r="R27" s="33">
        <v>7</v>
      </c>
      <c r="S27" s="149">
        <v>3</v>
      </c>
      <c r="T27" s="150">
        <v>509</v>
      </c>
      <c r="U27" s="33">
        <v>10</v>
      </c>
      <c r="V27" s="149">
        <v>5</v>
      </c>
      <c r="W27" s="111">
        <v>728</v>
      </c>
      <c r="X27" s="111"/>
      <c r="Y27" s="33">
        <v>10</v>
      </c>
      <c r="Z27" s="149">
        <v>5</v>
      </c>
      <c r="AA27" s="111">
        <v>767</v>
      </c>
      <c r="AB27" s="111"/>
      <c r="AC27" s="33">
        <v>8</v>
      </c>
      <c r="AD27" s="149">
        <v>4</v>
      </c>
      <c r="AE27" s="111">
        <v>680</v>
      </c>
      <c r="AF27" s="111"/>
      <c r="AG27" s="33"/>
      <c r="AH27" s="149"/>
    </row>
    <row r="28" spans="1:34" ht="17.5" x14ac:dyDescent="0.55000000000000004">
      <c r="A28" s="109" t="s">
        <v>11</v>
      </c>
      <c r="B28" s="148">
        <v>541</v>
      </c>
      <c r="C28" s="37">
        <v>12</v>
      </c>
      <c r="D28" s="152">
        <v>16</v>
      </c>
      <c r="E28" s="153">
        <v>486</v>
      </c>
      <c r="F28" s="37">
        <v>12</v>
      </c>
      <c r="G28" s="151">
        <v>16</v>
      </c>
      <c r="H28" s="150">
        <v>548</v>
      </c>
      <c r="I28" s="33">
        <v>19</v>
      </c>
      <c r="J28" s="149">
        <v>7</v>
      </c>
      <c r="K28" s="150">
        <v>576</v>
      </c>
      <c r="L28" s="33">
        <v>15</v>
      </c>
      <c r="M28" s="149">
        <v>11</v>
      </c>
      <c r="N28" s="150">
        <v>597</v>
      </c>
      <c r="O28" s="33">
        <v>2</v>
      </c>
      <c r="P28" s="113">
        <v>9</v>
      </c>
      <c r="Q28" s="150">
        <v>604</v>
      </c>
      <c r="R28" s="33">
        <v>3</v>
      </c>
      <c r="S28" s="149">
        <v>7</v>
      </c>
      <c r="T28" s="150">
        <v>567</v>
      </c>
      <c r="U28" s="33">
        <v>3</v>
      </c>
      <c r="V28" s="149">
        <v>6</v>
      </c>
      <c r="W28" s="111">
        <v>559</v>
      </c>
      <c r="X28" s="111"/>
      <c r="Y28" s="33">
        <v>3</v>
      </c>
      <c r="Z28" s="149">
        <v>6</v>
      </c>
      <c r="AA28" s="111">
        <v>559</v>
      </c>
      <c r="AB28" s="111"/>
      <c r="AC28" s="33">
        <v>3</v>
      </c>
      <c r="AD28" s="149">
        <v>5</v>
      </c>
      <c r="AE28" s="111">
        <v>564</v>
      </c>
      <c r="AF28" s="111"/>
      <c r="AG28" s="33"/>
      <c r="AH28" s="149"/>
    </row>
    <row r="29" spans="1:34" ht="17.5" x14ac:dyDescent="0.55000000000000004">
      <c r="A29" s="109" t="s">
        <v>12</v>
      </c>
      <c r="B29" s="148">
        <v>404</v>
      </c>
      <c r="C29" s="37">
        <v>5</v>
      </c>
      <c r="D29" s="152">
        <v>12</v>
      </c>
      <c r="E29" s="153">
        <v>365</v>
      </c>
      <c r="F29" s="37">
        <v>5</v>
      </c>
      <c r="G29" s="151">
        <v>12</v>
      </c>
      <c r="H29" s="150">
        <v>396</v>
      </c>
      <c r="I29" s="33">
        <v>1</v>
      </c>
      <c r="J29" s="149">
        <v>13</v>
      </c>
      <c r="K29" s="150">
        <v>376</v>
      </c>
      <c r="L29" s="33">
        <v>12</v>
      </c>
      <c r="M29" s="149">
        <v>2</v>
      </c>
      <c r="N29" s="150">
        <v>337</v>
      </c>
      <c r="O29" s="33">
        <v>2</v>
      </c>
      <c r="P29" s="113">
        <v>6</v>
      </c>
      <c r="Q29" s="150">
        <v>283</v>
      </c>
      <c r="R29" s="33">
        <v>3</v>
      </c>
      <c r="S29" s="149">
        <v>4</v>
      </c>
      <c r="T29" s="150">
        <v>228</v>
      </c>
      <c r="U29" s="33">
        <v>2</v>
      </c>
      <c r="V29" s="149">
        <v>3</v>
      </c>
      <c r="W29" s="111">
        <v>251</v>
      </c>
      <c r="X29" s="111"/>
      <c r="Y29" s="33">
        <v>1</v>
      </c>
      <c r="Z29" s="149">
        <v>3</v>
      </c>
      <c r="AA29" s="111">
        <v>166</v>
      </c>
      <c r="AB29" s="111"/>
      <c r="AC29" s="33">
        <v>1</v>
      </c>
      <c r="AD29" s="149">
        <v>2</v>
      </c>
      <c r="AE29" s="111">
        <v>166</v>
      </c>
      <c r="AF29" s="111"/>
      <c r="AG29" s="33"/>
      <c r="AH29" s="149"/>
    </row>
    <row r="30" spans="1:34" ht="17.5" x14ac:dyDescent="0.55000000000000004">
      <c r="A30" s="109" t="s">
        <v>13</v>
      </c>
      <c r="B30" s="148">
        <v>887</v>
      </c>
      <c r="C30" s="37">
        <v>6</v>
      </c>
      <c r="D30" s="152">
        <v>22</v>
      </c>
      <c r="E30" s="153">
        <v>989</v>
      </c>
      <c r="F30" s="37">
        <v>13</v>
      </c>
      <c r="G30" s="151">
        <v>22</v>
      </c>
      <c r="H30" s="150">
        <v>992</v>
      </c>
      <c r="I30" s="33">
        <v>13</v>
      </c>
      <c r="J30" s="149">
        <v>30</v>
      </c>
      <c r="K30" s="150">
        <v>995</v>
      </c>
      <c r="L30" s="33">
        <v>7</v>
      </c>
      <c r="M30" s="149">
        <v>48</v>
      </c>
      <c r="N30" s="150">
        <v>892</v>
      </c>
      <c r="O30" s="33">
        <v>4</v>
      </c>
      <c r="P30" s="113">
        <v>22</v>
      </c>
      <c r="Q30" s="150">
        <v>890</v>
      </c>
      <c r="R30" s="33">
        <v>11</v>
      </c>
      <c r="S30" s="149">
        <v>17</v>
      </c>
      <c r="T30" s="154">
        <v>1127</v>
      </c>
      <c r="U30" s="33">
        <v>19</v>
      </c>
      <c r="V30" s="149">
        <v>13</v>
      </c>
      <c r="W30" s="111">
        <v>929</v>
      </c>
      <c r="X30" s="111"/>
      <c r="Y30" s="33">
        <v>10</v>
      </c>
      <c r="Z30" s="149">
        <v>20</v>
      </c>
      <c r="AA30" s="111">
        <v>812</v>
      </c>
      <c r="AB30" s="111"/>
      <c r="AC30" s="33">
        <v>4</v>
      </c>
      <c r="AD30" s="149">
        <v>10</v>
      </c>
      <c r="AE30" s="111">
        <v>1001</v>
      </c>
      <c r="AF30" s="111"/>
      <c r="AG30" s="33"/>
      <c r="AH30" s="149"/>
    </row>
    <row r="31" spans="1:34" ht="17.5" x14ac:dyDescent="0.55000000000000004">
      <c r="A31" s="116" t="s">
        <v>14</v>
      </c>
      <c r="B31" s="148">
        <v>5829</v>
      </c>
      <c r="C31" s="33">
        <v>104</v>
      </c>
      <c r="D31" s="149">
        <v>189</v>
      </c>
      <c r="E31" s="150">
        <v>6959</v>
      </c>
      <c r="F31" s="37">
        <v>132</v>
      </c>
      <c r="G31" s="152">
        <v>182</v>
      </c>
      <c r="H31" s="153">
        <v>7108</v>
      </c>
      <c r="I31" s="33">
        <f>SUM(I20:I30)</f>
        <v>86</v>
      </c>
      <c r="J31" s="149">
        <f>SUM(J20:J30)</f>
        <v>162</v>
      </c>
      <c r="K31" s="153">
        <f>SUM(K19:K30)</f>
        <v>6299</v>
      </c>
      <c r="L31" s="155">
        <f t="shared" ref="L31:Z31" si="6">SUM(L19:L30)</f>
        <v>97</v>
      </c>
      <c r="M31" s="156">
        <f t="shared" si="6"/>
        <v>200</v>
      </c>
      <c r="N31" s="157">
        <f t="shared" si="6"/>
        <v>6523</v>
      </c>
      <c r="O31" s="155">
        <f t="shared" si="6"/>
        <v>65</v>
      </c>
      <c r="P31" s="155">
        <f t="shared" si="6"/>
        <v>114</v>
      </c>
      <c r="Q31" s="155">
        <f t="shared" si="6"/>
        <v>6548</v>
      </c>
      <c r="R31" s="155">
        <f t="shared" si="6"/>
        <v>84</v>
      </c>
      <c r="S31" s="155">
        <f t="shared" si="6"/>
        <v>82</v>
      </c>
      <c r="T31" s="155">
        <f t="shared" si="6"/>
        <v>7168</v>
      </c>
      <c r="U31" s="155">
        <f>SUM(U19:U30)</f>
        <v>71</v>
      </c>
      <c r="V31" s="158">
        <f>SUM(V19:V30)</f>
        <v>84</v>
      </c>
      <c r="W31" s="153">
        <v>7325</v>
      </c>
      <c r="X31" s="114"/>
      <c r="Y31" s="155">
        <f t="shared" si="6"/>
        <v>63</v>
      </c>
      <c r="Z31" s="158">
        <f t="shared" si="6"/>
        <v>89</v>
      </c>
      <c r="AA31" s="153">
        <v>7683</v>
      </c>
      <c r="AB31" s="114"/>
      <c r="AC31" s="155">
        <v>56</v>
      </c>
      <c r="AD31" s="155">
        <v>77</v>
      </c>
      <c r="AE31" s="153">
        <v>8276</v>
      </c>
      <c r="AF31" s="114"/>
      <c r="AG31" s="155"/>
      <c r="AH31" s="155"/>
    </row>
    <row r="32" spans="1:34" ht="12.75" customHeight="1" x14ac:dyDescent="0.3">
      <c r="A32" s="113"/>
      <c r="B32" s="59"/>
      <c r="C32" s="159" t="s">
        <v>59</v>
      </c>
      <c r="D32" s="160">
        <v>293</v>
      </c>
      <c r="E32" s="161"/>
      <c r="F32" s="159" t="s">
        <v>59</v>
      </c>
      <c r="G32" s="162">
        <v>314</v>
      </c>
      <c r="H32" s="161"/>
      <c r="I32" s="159" t="s">
        <v>59</v>
      </c>
      <c r="J32" s="162">
        <f>I31+J31</f>
        <v>248</v>
      </c>
      <c r="K32" s="163"/>
      <c r="L32" s="164"/>
      <c r="M32" s="162">
        <f t="shared" ref="M32" si="7">L31+M31</f>
        <v>297</v>
      </c>
      <c r="N32" s="163"/>
      <c r="O32" s="165"/>
      <c r="P32" s="165">
        <f>O31+P31</f>
        <v>179</v>
      </c>
      <c r="Q32" s="165"/>
      <c r="R32" s="165"/>
      <c r="S32" s="165">
        <f>R31+S31</f>
        <v>166</v>
      </c>
      <c r="T32" s="163"/>
      <c r="U32" s="164"/>
      <c r="V32" s="162">
        <f>SUM(U31:V31)</f>
        <v>155</v>
      </c>
      <c r="W32" s="163"/>
      <c r="X32" s="166"/>
      <c r="Y32" s="164"/>
      <c r="Z32" s="162">
        <f>SUM(Y31:Z31)</f>
        <v>152</v>
      </c>
      <c r="AA32" s="163"/>
      <c r="AB32" s="166"/>
      <c r="AC32" s="164"/>
      <c r="AD32" s="162">
        <v>133</v>
      </c>
      <c r="AE32" s="163"/>
      <c r="AF32" s="166"/>
      <c r="AG32" s="164"/>
      <c r="AH32" s="162"/>
    </row>
    <row r="33" spans="1:34" ht="13" x14ac:dyDescent="0.3">
      <c r="A33" s="167"/>
      <c r="B33" s="167"/>
      <c r="C33" s="168"/>
      <c r="D33" s="169"/>
      <c r="E33" s="169"/>
      <c r="F33" s="168"/>
      <c r="G33" s="170"/>
      <c r="H33" s="169"/>
      <c r="I33" s="168"/>
      <c r="J33" s="170"/>
      <c r="K33" s="169"/>
      <c r="L33" s="168"/>
      <c r="M33" s="171"/>
    </row>
    <row r="34" spans="1:34" x14ac:dyDescent="0.25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</row>
    <row r="35" spans="1:34" ht="12.75" customHeight="1" x14ac:dyDescent="0.25">
      <c r="A35" s="518"/>
      <c r="B35" s="520" t="s">
        <v>48</v>
      </c>
      <c r="C35" s="502"/>
      <c r="D35" s="444"/>
      <c r="E35" s="482" t="s">
        <v>49</v>
      </c>
      <c r="F35" s="443"/>
      <c r="G35" s="443"/>
      <c r="H35" s="482" t="s">
        <v>50</v>
      </c>
      <c r="I35" s="443"/>
      <c r="J35" s="443"/>
      <c r="K35" s="482" t="s">
        <v>99</v>
      </c>
      <c r="L35" s="443"/>
      <c r="M35" s="443"/>
      <c r="N35" s="482" t="s">
        <v>100</v>
      </c>
      <c r="O35" s="443"/>
      <c r="P35" s="443"/>
      <c r="Q35" s="482" t="s">
        <v>101</v>
      </c>
      <c r="R35" s="443"/>
      <c r="S35" s="443"/>
      <c r="T35" s="482" t="s">
        <v>102</v>
      </c>
      <c r="U35" s="443"/>
      <c r="V35" s="475"/>
      <c r="W35" s="482" t="s">
        <v>103</v>
      </c>
      <c r="X35" s="502"/>
      <c r="Y35" s="443"/>
      <c r="Z35" s="475"/>
      <c r="AA35" s="482" t="s">
        <v>104</v>
      </c>
      <c r="AB35" s="502"/>
      <c r="AC35" s="443"/>
      <c r="AD35" s="475"/>
      <c r="AE35" s="482" t="s">
        <v>125</v>
      </c>
      <c r="AF35" s="502"/>
      <c r="AG35" s="443"/>
      <c r="AH35" s="475"/>
    </row>
    <row r="36" spans="1:34" x14ac:dyDescent="0.25">
      <c r="A36" s="519"/>
      <c r="B36" s="521"/>
      <c r="C36" s="522"/>
      <c r="D36" s="447"/>
      <c r="E36" s="445"/>
      <c r="F36" s="446"/>
      <c r="G36" s="446"/>
      <c r="H36" s="445"/>
      <c r="I36" s="446"/>
      <c r="J36" s="446"/>
      <c r="K36" s="445"/>
      <c r="L36" s="446"/>
      <c r="M36" s="446"/>
      <c r="N36" s="445"/>
      <c r="O36" s="446"/>
      <c r="P36" s="446"/>
      <c r="Q36" s="445"/>
      <c r="R36" s="446"/>
      <c r="S36" s="446"/>
      <c r="T36" s="499"/>
      <c r="U36" s="500"/>
      <c r="V36" s="501"/>
      <c r="W36" s="499"/>
      <c r="X36" s="500"/>
      <c r="Y36" s="500"/>
      <c r="Z36" s="501"/>
      <c r="AA36" s="499"/>
      <c r="AB36" s="500"/>
      <c r="AC36" s="500"/>
      <c r="AD36" s="501"/>
      <c r="AE36" s="499"/>
      <c r="AF36" s="500"/>
      <c r="AG36" s="500"/>
      <c r="AH36" s="501"/>
    </row>
    <row r="37" spans="1:34" ht="30" x14ac:dyDescent="0.25">
      <c r="A37" s="121" t="s">
        <v>51</v>
      </c>
      <c r="B37" s="173" t="s">
        <v>105</v>
      </c>
      <c r="C37" s="173" t="s">
        <v>106</v>
      </c>
      <c r="D37" s="174" t="s">
        <v>41</v>
      </c>
      <c r="E37" s="175" t="s">
        <v>107</v>
      </c>
      <c r="F37" s="173" t="s">
        <v>108</v>
      </c>
      <c r="G37" s="174" t="s">
        <v>41</v>
      </c>
      <c r="H37" s="175" t="s">
        <v>109</v>
      </c>
      <c r="I37" s="173" t="s">
        <v>110</v>
      </c>
      <c r="J37" s="174" t="s">
        <v>41</v>
      </c>
      <c r="K37" s="175" t="s">
        <v>105</v>
      </c>
      <c r="L37" s="173" t="s">
        <v>110</v>
      </c>
      <c r="M37" s="174" t="s">
        <v>41</v>
      </c>
      <c r="N37" s="175" t="s">
        <v>111</v>
      </c>
      <c r="O37" s="173" t="s">
        <v>108</v>
      </c>
      <c r="P37" s="174" t="s">
        <v>41</v>
      </c>
      <c r="Q37" s="175" t="s">
        <v>112</v>
      </c>
      <c r="R37" s="173" t="s">
        <v>113</v>
      </c>
      <c r="S37" s="174" t="s">
        <v>41</v>
      </c>
      <c r="T37" s="175" t="s">
        <v>112</v>
      </c>
      <c r="U37" s="173" t="s">
        <v>113</v>
      </c>
      <c r="V37" s="173" t="s">
        <v>41</v>
      </c>
      <c r="W37" s="176" t="s">
        <v>112</v>
      </c>
      <c r="X37" s="173" t="s">
        <v>114</v>
      </c>
      <c r="Y37" s="173" t="s">
        <v>115</v>
      </c>
      <c r="Z37" s="173" t="s">
        <v>41</v>
      </c>
      <c r="AA37" s="206" t="s">
        <v>112</v>
      </c>
      <c r="AB37" s="207" t="s">
        <v>114</v>
      </c>
      <c r="AC37" s="207" t="s">
        <v>115</v>
      </c>
      <c r="AD37" s="207" t="s">
        <v>41</v>
      </c>
      <c r="AE37" s="206" t="s">
        <v>112</v>
      </c>
      <c r="AF37" s="207" t="s">
        <v>114</v>
      </c>
      <c r="AG37" s="207" t="s">
        <v>115</v>
      </c>
      <c r="AH37" s="207" t="s">
        <v>41</v>
      </c>
    </row>
    <row r="38" spans="1:34" ht="17.5" x14ac:dyDescent="0.55000000000000004">
      <c r="A38" s="25" t="s">
        <v>2</v>
      </c>
      <c r="B38" s="33">
        <v>306</v>
      </c>
      <c r="C38" s="33">
        <v>500</v>
      </c>
      <c r="D38" s="113">
        <f>SUM(B38:C38)</f>
        <v>806</v>
      </c>
      <c r="E38" s="59">
        <v>342</v>
      </c>
      <c r="F38" s="33">
        <v>645</v>
      </c>
      <c r="G38" s="113">
        <f>SUM(E38:F38)</f>
        <v>987</v>
      </c>
      <c r="H38" s="59">
        <v>374</v>
      </c>
      <c r="I38" s="33">
        <v>779</v>
      </c>
      <c r="J38" s="113">
        <f>SUM(H38:I38)</f>
        <v>1153</v>
      </c>
      <c r="K38" s="59">
        <v>235</v>
      </c>
      <c r="L38" s="113">
        <v>433</v>
      </c>
      <c r="M38" s="113">
        <f>SUM(K38:L38)</f>
        <v>668</v>
      </c>
      <c r="N38" s="59">
        <v>365</v>
      </c>
      <c r="O38" s="113">
        <v>725</v>
      </c>
      <c r="P38" s="113">
        <f>SUM(N38:O38)</f>
        <v>1090</v>
      </c>
      <c r="Q38" s="59">
        <v>459</v>
      </c>
      <c r="R38" s="149">
        <v>797</v>
      </c>
      <c r="S38" s="113">
        <f>SUM(Q38:R38)</f>
        <v>1256</v>
      </c>
      <c r="T38" s="59">
        <v>474</v>
      </c>
      <c r="U38" s="33">
        <v>887</v>
      </c>
      <c r="V38" s="113">
        <f>SUM(T38:U38)</f>
        <v>1361</v>
      </c>
      <c r="W38" s="59">
        <v>477</v>
      </c>
      <c r="X38" s="177">
        <v>665</v>
      </c>
      <c r="Y38" s="33">
        <v>309</v>
      </c>
      <c r="Z38" s="177">
        <f>SUM(W38:Y38)</f>
        <v>1451</v>
      </c>
      <c r="AA38" s="59">
        <v>536</v>
      </c>
      <c r="AB38" s="177">
        <v>781</v>
      </c>
      <c r="AC38" s="33">
        <v>335</v>
      </c>
      <c r="AD38" s="177">
        <f>SUM(AA38:AC38)</f>
        <v>1652</v>
      </c>
      <c r="AE38" s="59">
        <v>590</v>
      </c>
      <c r="AF38" s="177">
        <v>954</v>
      </c>
      <c r="AG38" s="33">
        <v>410</v>
      </c>
      <c r="AH38" s="177">
        <f>SUM(AE38:AG38)</f>
        <v>1954</v>
      </c>
    </row>
    <row r="39" spans="1:34" ht="17.5" x14ac:dyDescent="0.55000000000000004">
      <c r="A39" s="25" t="s">
        <v>3</v>
      </c>
      <c r="B39" s="33">
        <v>26</v>
      </c>
      <c r="C39" s="33">
        <v>24</v>
      </c>
      <c r="D39" s="113">
        <f t="shared" ref="D39:D49" si="8">SUM(B39:C39)</f>
        <v>50</v>
      </c>
      <c r="E39" s="59">
        <v>44</v>
      </c>
      <c r="F39" s="33">
        <v>23</v>
      </c>
      <c r="G39" s="113">
        <f t="shared" ref="G39:G49" si="9">SUM(E39:F39)</f>
        <v>67</v>
      </c>
      <c r="H39" s="59">
        <v>355</v>
      </c>
      <c r="I39" s="33">
        <v>56</v>
      </c>
      <c r="J39" s="113">
        <f t="shared" ref="J39:J50" si="10">SUM(H39:I39)</f>
        <v>411</v>
      </c>
      <c r="K39" s="59">
        <v>339</v>
      </c>
      <c r="L39" s="113">
        <v>7</v>
      </c>
      <c r="M39" s="113">
        <f t="shared" ref="M39:M50" si="11">SUM(K39:L39)</f>
        <v>346</v>
      </c>
      <c r="N39" s="59">
        <v>320</v>
      </c>
      <c r="O39" s="113">
        <v>12</v>
      </c>
      <c r="P39" s="113">
        <f t="shared" ref="P39:P50" si="12">SUM(N39:O39)</f>
        <v>332</v>
      </c>
      <c r="Q39" s="59">
        <v>33</v>
      </c>
      <c r="R39" s="149">
        <v>2</v>
      </c>
      <c r="S39" s="113">
        <f t="shared" ref="S39:S50" si="13">SUM(Q39:R39)</f>
        <v>35</v>
      </c>
      <c r="T39" s="59">
        <v>54</v>
      </c>
      <c r="U39" s="33">
        <v>11</v>
      </c>
      <c r="V39" s="113">
        <f t="shared" ref="V39:V49" si="14">SUM(T39:U39)</f>
        <v>65</v>
      </c>
      <c r="W39" s="59">
        <v>141</v>
      </c>
      <c r="X39" s="177">
        <v>4</v>
      </c>
      <c r="Y39" s="33">
        <v>0</v>
      </c>
      <c r="Z39" s="177">
        <f t="shared" ref="Z39:Z49" si="15">SUM(W39:Y39)</f>
        <v>145</v>
      </c>
      <c r="AA39" s="59">
        <v>78</v>
      </c>
      <c r="AB39" s="177">
        <v>10</v>
      </c>
      <c r="AC39" s="33">
        <v>17</v>
      </c>
      <c r="AD39" s="177">
        <f t="shared" ref="AD39:AD49" si="16">SUM(AA39:AC39)</f>
        <v>105</v>
      </c>
      <c r="AE39" s="59">
        <v>198</v>
      </c>
      <c r="AF39" s="177">
        <v>8</v>
      </c>
      <c r="AG39" s="33">
        <v>0</v>
      </c>
      <c r="AH39" s="177">
        <f t="shared" ref="AH39:AH50" si="17">SUM(AE39:AG39)</f>
        <v>206</v>
      </c>
    </row>
    <row r="40" spans="1:34" ht="17.5" x14ac:dyDescent="0.55000000000000004">
      <c r="A40" s="7" t="s">
        <v>4</v>
      </c>
      <c r="B40" s="33">
        <v>314</v>
      </c>
      <c r="C40" s="33">
        <v>55</v>
      </c>
      <c r="D40" s="113">
        <f t="shared" si="8"/>
        <v>369</v>
      </c>
      <c r="E40" s="59">
        <v>655</v>
      </c>
      <c r="F40" s="33">
        <v>28</v>
      </c>
      <c r="G40" s="113">
        <f t="shared" si="9"/>
        <v>683</v>
      </c>
      <c r="H40" s="59">
        <v>65</v>
      </c>
      <c r="I40" s="33">
        <v>11</v>
      </c>
      <c r="J40" s="113">
        <f t="shared" si="10"/>
        <v>76</v>
      </c>
      <c r="K40" s="59">
        <v>71</v>
      </c>
      <c r="L40" s="113">
        <v>9</v>
      </c>
      <c r="M40" s="113">
        <f t="shared" si="11"/>
        <v>80</v>
      </c>
      <c r="N40" s="59">
        <v>43</v>
      </c>
      <c r="O40" s="113">
        <v>32</v>
      </c>
      <c r="P40" s="113">
        <f t="shared" si="12"/>
        <v>75</v>
      </c>
      <c r="Q40" s="59">
        <v>37</v>
      </c>
      <c r="R40" s="149">
        <v>58</v>
      </c>
      <c r="S40" s="113">
        <f t="shared" si="13"/>
        <v>95</v>
      </c>
      <c r="T40" s="59">
        <v>44</v>
      </c>
      <c r="U40" s="33">
        <v>30</v>
      </c>
      <c r="V40" s="113">
        <f t="shared" si="14"/>
        <v>74</v>
      </c>
      <c r="W40" s="59">
        <v>27</v>
      </c>
      <c r="X40" s="177">
        <v>37</v>
      </c>
      <c r="Y40" s="33">
        <v>4</v>
      </c>
      <c r="Z40" s="177">
        <f t="shared" si="15"/>
        <v>68</v>
      </c>
      <c r="AA40" s="59">
        <v>194</v>
      </c>
      <c r="AB40" s="177">
        <v>0</v>
      </c>
      <c r="AC40" s="33">
        <v>0</v>
      </c>
      <c r="AD40" s="177">
        <f t="shared" si="16"/>
        <v>194</v>
      </c>
      <c r="AE40" s="59">
        <v>74</v>
      </c>
      <c r="AF40" s="177">
        <v>24</v>
      </c>
      <c r="AG40" s="33">
        <v>8</v>
      </c>
      <c r="AH40" s="177">
        <f t="shared" si="17"/>
        <v>106</v>
      </c>
    </row>
    <row r="41" spans="1:34" ht="17.5" x14ac:dyDescent="0.55000000000000004">
      <c r="A41" s="25" t="s">
        <v>5</v>
      </c>
      <c r="B41" s="33">
        <v>229</v>
      </c>
      <c r="C41" s="33">
        <v>386</v>
      </c>
      <c r="D41" s="113">
        <f t="shared" si="8"/>
        <v>615</v>
      </c>
      <c r="E41" s="59">
        <v>270</v>
      </c>
      <c r="F41" s="33">
        <v>509</v>
      </c>
      <c r="G41" s="113">
        <f t="shared" si="9"/>
        <v>779</v>
      </c>
      <c r="H41" s="59">
        <v>315</v>
      </c>
      <c r="I41" s="33">
        <v>682</v>
      </c>
      <c r="J41" s="113">
        <f t="shared" si="10"/>
        <v>997</v>
      </c>
      <c r="K41" s="59">
        <v>260</v>
      </c>
      <c r="L41" s="113">
        <v>553</v>
      </c>
      <c r="M41" s="113">
        <f t="shared" si="11"/>
        <v>813</v>
      </c>
      <c r="N41" s="59">
        <v>247</v>
      </c>
      <c r="O41" s="113">
        <v>623</v>
      </c>
      <c r="P41" s="113">
        <f t="shared" si="12"/>
        <v>870</v>
      </c>
      <c r="Q41" s="59">
        <v>350</v>
      </c>
      <c r="R41" s="149">
        <v>677</v>
      </c>
      <c r="S41" s="113">
        <f t="shared" si="13"/>
        <v>1027</v>
      </c>
      <c r="T41" s="59">
        <v>258</v>
      </c>
      <c r="U41" s="33">
        <v>1021</v>
      </c>
      <c r="V41" s="113">
        <f t="shared" si="14"/>
        <v>1279</v>
      </c>
      <c r="W41" s="59">
        <v>366</v>
      </c>
      <c r="X41" s="177">
        <v>634</v>
      </c>
      <c r="Y41" s="33">
        <v>90</v>
      </c>
      <c r="Z41" s="177">
        <f t="shared" si="15"/>
        <v>1090</v>
      </c>
      <c r="AA41" s="59">
        <v>540</v>
      </c>
      <c r="AB41" s="177">
        <v>647</v>
      </c>
      <c r="AC41" s="33">
        <v>266</v>
      </c>
      <c r="AD41" s="177">
        <f t="shared" si="16"/>
        <v>1453</v>
      </c>
      <c r="AE41" s="59">
        <v>528</v>
      </c>
      <c r="AF41" s="177">
        <v>984</v>
      </c>
      <c r="AG41" s="33">
        <v>363</v>
      </c>
      <c r="AH41" s="177">
        <f t="shared" si="17"/>
        <v>1875</v>
      </c>
    </row>
    <row r="42" spans="1:34" ht="17.5" x14ac:dyDescent="0.55000000000000004">
      <c r="A42" s="25" t="s">
        <v>6</v>
      </c>
      <c r="B42" s="33">
        <v>136</v>
      </c>
      <c r="C42" s="33">
        <v>326</v>
      </c>
      <c r="D42" s="113">
        <f t="shared" si="8"/>
        <v>462</v>
      </c>
      <c r="E42" s="59">
        <v>133</v>
      </c>
      <c r="F42" s="33">
        <v>117</v>
      </c>
      <c r="G42" s="113">
        <f t="shared" si="9"/>
        <v>250</v>
      </c>
      <c r="H42" s="59">
        <v>83</v>
      </c>
      <c r="I42" s="33">
        <v>159</v>
      </c>
      <c r="J42" s="113">
        <f t="shared" si="10"/>
        <v>242</v>
      </c>
      <c r="K42" s="59">
        <v>154</v>
      </c>
      <c r="L42" s="113">
        <v>163</v>
      </c>
      <c r="M42" s="113">
        <f t="shared" si="11"/>
        <v>317</v>
      </c>
      <c r="N42" s="59">
        <v>191</v>
      </c>
      <c r="O42" s="113">
        <v>232</v>
      </c>
      <c r="P42" s="113">
        <f t="shared" si="12"/>
        <v>423</v>
      </c>
      <c r="Q42" s="59">
        <v>153</v>
      </c>
      <c r="R42" s="149">
        <v>219</v>
      </c>
      <c r="S42" s="113">
        <f t="shared" si="13"/>
        <v>372</v>
      </c>
      <c r="T42" s="59">
        <v>93</v>
      </c>
      <c r="U42" s="33">
        <v>71</v>
      </c>
      <c r="V42" s="113">
        <f t="shared" si="14"/>
        <v>164</v>
      </c>
      <c r="W42" s="59">
        <v>218</v>
      </c>
      <c r="X42" s="177">
        <v>49</v>
      </c>
      <c r="Y42" s="33">
        <v>37</v>
      </c>
      <c r="Z42" s="177">
        <f t="shared" si="15"/>
        <v>304</v>
      </c>
      <c r="AA42" s="59">
        <v>237</v>
      </c>
      <c r="AB42" s="177">
        <v>44</v>
      </c>
      <c r="AC42" s="33">
        <v>26</v>
      </c>
      <c r="AD42" s="177">
        <f t="shared" si="16"/>
        <v>307</v>
      </c>
      <c r="AE42" s="59">
        <v>232</v>
      </c>
      <c r="AF42" s="177">
        <v>64</v>
      </c>
      <c r="AG42" s="33">
        <v>39</v>
      </c>
      <c r="AH42" s="177">
        <f t="shared" si="17"/>
        <v>335</v>
      </c>
    </row>
    <row r="43" spans="1:34" ht="17.5" x14ac:dyDescent="0.55000000000000004">
      <c r="A43" s="25" t="s">
        <v>7</v>
      </c>
      <c r="B43" s="33">
        <v>19</v>
      </c>
      <c r="C43" s="33">
        <v>614</v>
      </c>
      <c r="D43" s="113">
        <f t="shared" si="8"/>
        <v>633</v>
      </c>
      <c r="E43" s="59">
        <v>21</v>
      </c>
      <c r="F43" s="33">
        <v>1001</v>
      </c>
      <c r="G43" s="113">
        <f t="shared" si="9"/>
        <v>1022</v>
      </c>
      <c r="H43" s="59">
        <v>11</v>
      </c>
      <c r="I43" s="33">
        <v>767</v>
      </c>
      <c r="J43" s="113">
        <f t="shared" si="10"/>
        <v>778</v>
      </c>
      <c r="K43" s="59">
        <v>2</v>
      </c>
      <c r="L43" s="113">
        <v>624</v>
      </c>
      <c r="M43" s="113">
        <f t="shared" si="11"/>
        <v>626</v>
      </c>
      <c r="N43" s="59">
        <v>2</v>
      </c>
      <c r="O43" s="113">
        <v>682</v>
      </c>
      <c r="P43" s="113">
        <f t="shared" si="12"/>
        <v>684</v>
      </c>
      <c r="Q43" s="59">
        <v>0</v>
      </c>
      <c r="R43" s="149">
        <v>510</v>
      </c>
      <c r="S43" s="113">
        <f t="shared" si="13"/>
        <v>510</v>
      </c>
      <c r="T43" s="59">
        <v>0</v>
      </c>
      <c r="U43" s="33">
        <v>583</v>
      </c>
      <c r="V43" s="113">
        <f t="shared" si="14"/>
        <v>583</v>
      </c>
      <c r="W43" s="59">
        <v>0</v>
      </c>
      <c r="X43" s="177">
        <v>350</v>
      </c>
      <c r="Y43" s="33">
        <v>316</v>
      </c>
      <c r="Z43" s="177">
        <f t="shared" si="15"/>
        <v>666</v>
      </c>
      <c r="AA43" s="59">
        <v>0</v>
      </c>
      <c r="AB43" s="177">
        <v>364</v>
      </c>
      <c r="AC43" s="33">
        <v>329</v>
      </c>
      <c r="AD43" s="177">
        <f t="shared" si="16"/>
        <v>693</v>
      </c>
      <c r="AE43" s="59">
        <v>0</v>
      </c>
      <c r="AF43" s="177">
        <v>469</v>
      </c>
      <c r="AG43" s="33">
        <v>233</v>
      </c>
      <c r="AH43" s="177">
        <f t="shared" si="17"/>
        <v>702</v>
      </c>
    </row>
    <row r="44" spans="1:34" ht="17.5" x14ac:dyDescent="0.55000000000000004">
      <c r="A44" s="7" t="s">
        <v>8</v>
      </c>
      <c r="B44" s="33">
        <v>85</v>
      </c>
      <c r="C44" s="33">
        <v>63</v>
      </c>
      <c r="D44" s="113">
        <f t="shared" si="8"/>
        <v>148</v>
      </c>
      <c r="E44" s="59">
        <v>90</v>
      </c>
      <c r="F44" s="33">
        <v>54</v>
      </c>
      <c r="G44" s="113">
        <f t="shared" si="9"/>
        <v>144</v>
      </c>
      <c r="H44" s="59">
        <v>90</v>
      </c>
      <c r="I44" s="33">
        <v>70</v>
      </c>
      <c r="J44" s="113">
        <f t="shared" si="10"/>
        <v>160</v>
      </c>
      <c r="K44" s="59">
        <v>102</v>
      </c>
      <c r="L44" s="113">
        <v>70</v>
      </c>
      <c r="M44" s="113">
        <f t="shared" si="11"/>
        <v>172</v>
      </c>
      <c r="N44" s="59">
        <v>103</v>
      </c>
      <c r="O44" s="113">
        <v>68</v>
      </c>
      <c r="P44" s="113">
        <f t="shared" si="12"/>
        <v>171</v>
      </c>
      <c r="Q44" s="59">
        <v>173</v>
      </c>
      <c r="R44" s="149">
        <v>79</v>
      </c>
      <c r="S44" s="113">
        <f t="shared" si="13"/>
        <v>252</v>
      </c>
      <c r="T44" s="59">
        <v>231</v>
      </c>
      <c r="U44" s="33">
        <v>105</v>
      </c>
      <c r="V44" s="113">
        <f t="shared" si="14"/>
        <v>336</v>
      </c>
      <c r="W44" s="59">
        <v>235</v>
      </c>
      <c r="X44" s="177">
        <v>77</v>
      </c>
      <c r="Y44" s="33">
        <v>27</v>
      </c>
      <c r="Z44" s="177">
        <f t="shared" si="15"/>
        <v>339</v>
      </c>
      <c r="AA44" s="59">
        <v>50</v>
      </c>
      <c r="AB44" s="177">
        <v>59</v>
      </c>
      <c r="AC44" s="33">
        <v>8</v>
      </c>
      <c r="AD44" s="177">
        <f t="shared" si="16"/>
        <v>117</v>
      </c>
      <c r="AE44" s="59">
        <v>89</v>
      </c>
      <c r="AF44" s="177">
        <v>64</v>
      </c>
      <c r="AG44" s="33">
        <v>20</v>
      </c>
      <c r="AH44" s="177">
        <f t="shared" si="17"/>
        <v>173</v>
      </c>
    </row>
    <row r="45" spans="1:34" ht="17.5" x14ac:dyDescent="0.55000000000000004">
      <c r="A45" s="7" t="s">
        <v>9</v>
      </c>
      <c r="B45" s="33">
        <v>100</v>
      </c>
      <c r="C45" s="33">
        <v>377</v>
      </c>
      <c r="D45" s="113">
        <f t="shared" si="8"/>
        <v>477</v>
      </c>
      <c r="E45" s="59">
        <v>88</v>
      </c>
      <c r="F45" s="33">
        <v>518</v>
      </c>
      <c r="G45" s="113">
        <f t="shared" si="9"/>
        <v>606</v>
      </c>
      <c r="H45" s="59">
        <v>93</v>
      </c>
      <c r="I45" s="33">
        <v>609</v>
      </c>
      <c r="J45" s="113">
        <f t="shared" si="10"/>
        <v>702</v>
      </c>
      <c r="K45" s="59">
        <v>57</v>
      </c>
      <c r="L45" s="113">
        <v>518</v>
      </c>
      <c r="M45" s="113">
        <f t="shared" si="11"/>
        <v>575</v>
      </c>
      <c r="N45" s="59">
        <v>104</v>
      </c>
      <c r="O45" s="113">
        <v>607</v>
      </c>
      <c r="P45" s="113">
        <f t="shared" si="12"/>
        <v>711</v>
      </c>
      <c r="Q45" s="59">
        <v>104</v>
      </c>
      <c r="R45" s="149">
        <v>607</v>
      </c>
      <c r="S45" s="113">
        <f t="shared" si="13"/>
        <v>711</v>
      </c>
      <c r="T45" s="59">
        <v>126</v>
      </c>
      <c r="U45" s="33">
        <v>719</v>
      </c>
      <c r="V45" s="113">
        <f t="shared" si="14"/>
        <v>845</v>
      </c>
      <c r="W45" s="59">
        <v>147</v>
      </c>
      <c r="X45" s="177">
        <v>217</v>
      </c>
      <c r="Y45" s="33">
        <v>431</v>
      </c>
      <c r="Z45" s="177">
        <f t="shared" si="15"/>
        <v>795</v>
      </c>
      <c r="AA45" s="59">
        <v>143</v>
      </c>
      <c r="AB45" s="177">
        <v>253</v>
      </c>
      <c r="AC45" s="33">
        <v>462</v>
      </c>
      <c r="AD45" s="177">
        <f t="shared" si="16"/>
        <v>858</v>
      </c>
      <c r="AE45" s="59">
        <v>131</v>
      </c>
      <c r="AF45" s="177">
        <v>185</v>
      </c>
      <c r="AG45" s="33">
        <v>198</v>
      </c>
      <c r="AH45" s="177">
        <f t="shared" si="17"/>
        <v>514</v>
      </c>
    </row>
    <row r="46" spans="1:34" ht="17.5" x14ac:dyDescent="0.55000000000000004">
      <c r="A46" s="7" t="s">
        <v>10</v>
      </c>
      <c r="B46" s="33">
        <v>137</v>
      </c>
      <c r="C46" s="33">
        <v>300</v>
      </c>
      <c r="D46" s="113">
        <f t="shared" si="8"/>
        <v>437</v>
      </c>
      <c r="E46" s="59">
        <v>417</v>
      </c>
      <c r="F46" s="33">
        <v>164</v>
      </c>
      <c r="G46" s="113">
        <f t="shared" si="9"/>
        <v>581</v>
      </c>
      <c r="H46" s="59">
        <v>466</v>
      </c>
      <c r="I46" s="33">
        <v>187</v>
      </c>
      <c r="J46" s="113">
        <f t="shared" si="10"/>
        <v>653</v>
      </c>
      <c r="K46" s="59">
        <v>161</v>
      </c>
      <c r="L46" s="113">
        <v>589</v>
      </c>
      <c r="M46" s="113">
        <f t="shared" si="11"/>
        <v>750</v>
      </c>
      <c r="N46" s="59">
        <v>250</v>
      </c>
      <c r="O46" s="113">
        <v>91</v>
      </c>
      <c r="P46" s="113">
        <f t="shared" si="12"/>
        <v>341</v>
      </c>
      <c r="Q46" s="59">
        <v>224</v>
      </c>
      <c r="R46" s="149">
        <v>139</v>
      </c>
      <c r="S46" s="113">
        <f t="shared" si="13"/>
        <v>363</v>
      </c>
      <c r="T46" s="59">
        <v>264</v>
      </c>
      <c r="U46" s="33">
        <v>245</v>
      </c>
      <c r="V46" s="113">
        <f t="shared" si="14"/>
        <v>509</v>
      </c>
      <c r="W46" s="59">
        <v>510</v>
      </c>
      <c r="X46" s="177">
        <v>195</v>
      </c>
      <c r="Y46" s="33">
        <v>23</v>
      </c>
      <c r="Z46" s="177">
        <f t="shared" si="15"/>
        <v>728</v>
      </c>
      <c r="AA46" s="59">
        <v>535</v>
      </c>
      <c r="AB46" s="177">
        <v>203</v>
      </c>
      <c r="AC46" s="33">
        <v>29</v>
      </c>
      <c r="AD46" s="177">
        <f t="shared" si="16"/>
        <v>767</v>
      </c>
      <c r="AE46" s="59">
        <v>527</v>
      </c>
      <c r="AF46" s="177">
        <v>127</v>
      </c>
      <c r="AG46" s="33">
        <v>26</v>
      </c>
      <c r="AH46" s="177">
        <f t="shared" si="17"/>
        <v>680</v>
      </c>
    </row>
    <row r="47" spans="1:34" ht="17.5" x14ac:dyDescent="0.55000000000000004">
      <c r="A47" s="25" t="s">
        <v>11</v>
      </c>
      <c r="B47" s="33">
        <v>449</v>
      </c>
      <c r="C47" s="33">
        <v>92</v>
      </c>
      <c r="D47" s="113">
        <f t="shared" si="8"/>
        <v>541</v>
      </c>
      <c r="E47" s="59">
        <v>391</v>
      </c>
      <c r="F47" s="33">
        <v>95</v>
      </c>
      <c r="G47" s="113">
        <f t="shared" si="9"/>
        <v>486</v>
      </c>
      <c r="H47" s="59">
        <v>414</v>
      </c>
      <c r="I47" s="33">
        <v>134</v>
      </c>
      <c r="J47" s="113">
        <f t="shared" si="10"/>
        <v>548</v>
      </c>
      <c r="K47" s="59">
        <v>460</v>
      </c>
      <c r="L47" s="113">
        <v>116</v>
      </c>
      <c r="M47" s="113">
        <f t="shared" si="11"/>
        <v>576</v>
      </c>
      <c r="N47" s="59">
        <v>489</v>
      </c>
      <c r="O47" s="113">
        <v>108</v>
      </c>
      <c r="P47" s="113">
        <f t="shared" si="12"/>
        <v>597</v>
      </c>
      <c r="Q47" s="59">
        <v>442</v>
      </c>
      <c r="R47" s="149">
        <v>162</v>
      </c>
      <c r="S47" s="113">
        <f t="shared" si="13"/>
        <v>604</v>
      </c>
      <c r="T47" s="59">
        <v>413</v>
      </c>
      <c r="U47" s="33">
        <v>154</v>
      </c>
      <c r="V47" s="113">
        <f t="shared" si="14"/>
        <v>567</v>
      </c>
      <c r="W47" s="59">
        <v>409</v>
      </c>
      <c r="X47" s="177">
        <v>134</v>
      </c>
      <c r="Y47" s="33">
        <v>16</v>
      </c>
      <c r="Z47" s="177">
        <f t="shared" si="15"/>
        <v>559</v>
      </c>
      <c r="AA47" s="59">
        <v>409</v>
      </c>
      <c r="AB47" s="177">
        <v>134</v>
      </c>
      <c r="AC47" s="33">
        <v>16</v>
      </c>
      <c r="AD47" s="177">
        <f t="shared" si="16"/>
        <v>559</v>
      </c>
      <c r="AE47" s="59">
        <v>407</v>
      </c>
      <c r="AF47" s="177">
        <v>134</v>
      </c>
      <c r="AG47" s="33">
        <v>23</v>
      </c>
      <c r="AH47" s="177">
        <f t="shared" si="17"/>
        <v>564</v>
      </c>
    </row>
    <row r="48" spans="1:34" ht="17.5" x14ac:dyDescent="0.55000000000000004">
      <c r="A48" s="25" t="s">
        <v>12</v>
      </c>
      <c r="B48" s="33">
        <v>182</v>
      </c>
      <c r="C48" s="33">
        <v>222</v>
      </c>
      <c r="D48" s="113">
        <f t="shared" si="8"/>
        <v>404</v>
      </c>
      <c r="E48" s="59">
        <v>151</v>
      </c>
      <c r="F48" s="33">
        <v>214</v>
      </c>
      <c r="G48" s="113">
        <f t="shared" si="9"/>
        <v>365</v>
      </c>
      <c r="H48" s="59">
        <v>137</v>
      </c>
      <c r="I48" s="33">
        <v>259</v>
      </c>
      <c r="J48" s="113">
        <f t="shared" si="10"/>
        <v>396</v>
      </c>
      <c r="K48" s="59">
        <v>92</v>
      </c>
      <c r="L48" s="113">
        <v>284</v>
      </c>
      <c r="M48" s="113">
        <f t="shared" si="11"/>
        <v>376</v>
      </c>
      <c r="N48" s="59">
        <v>135</v>
      </c>
      <c r="O48" s="113">
        <v>202</v>
      </c>
      <c r="P48" s="113">
        <f t="shared" si="12"/>
        <v>337</v>
      </c>
      <c r="Q48" s="59">
        <v>82</v>
      </c>
      <c r="R48" s="149">
        <v>201</v>
      </c>
      <c r="S48" s="113">
        <f t="shared" si="13"/>
        <v>283</v>
      </c>
      <c r="T48" s="59">
        <v>57</v>
      </c>
      <c r="U48" s="33">
        <v>171</v>
      </c>
      <c r="V48" s="113">
        <f t="shared" si="14"/>
        <v>228</v>
      </c>
      <c r="W48" s="59">
        <v>58</v>
      </c>
      <c r="X48" s="177">
        <v>117</v>
      </c>
      <c r="Y48" s="33">
        <v>76</v>
      </c>
      <c r="Z48" s="177">
        <f t="shared" si="15"/>
        <v>251</v>
      </c>
      <c r="AA48" s="59">
        <v>47</v>
      </c>
      <c r="AB48" s="177">
        <v>59</v>
      </c>
      <c r="AC48" s="33">
        <v>60</v>
      </c>
      <c r="AD48" s="177">
        <f t="shared" si="16"/>
        <v>166</v>
      </c>
      <c r="AE48" s="59">
        <v>47</v>
      </c>
      <c r="AF48" s="177">
        <v>59</v>
      </c>
      <c r="AG48" s="33">
        <v>60</v>
      </c>
      <c r="AH48" s="177">
        <f t="shared" si="17"/>
        <v>166</v>
      </c>
    </row>
    <row r="49" spans="1:34" ht="17.5" x14ac:dyDescent="0.55000000000000004">
      <c r="A49" s="25" t="s">
        <v>13</v>
      </c>
      <c r="B49" s="33">
        <v>326</v>
      </c>
      <c r="C49" s="33">
        <v>561</v>
      </c>
      <c r="D49" s="113">
        <f t="shared" si="8"/>
        <v>887</v>
      </c>
      <c r="E49" s="59">
        <v>302</v>
      </c>
      <c r="F49" s="33">
        <v>687</v>
      </c>
      <c r="G49" s="113">
        <f t="shared" si="9"/>
        <v>989</v>
      </c>
      <c r="H49" s="59">
        <v>246</v>
      </c>
      <c r="I49" s="33">
        <v>746</v>
      </c>
      <c r="J49" s="113">
        <f t="shared" si="10"/>
        <v>992</v>
      </c>
      <c r="K49" s="59">
        <v>242</v>
      </c>
      <c r="L49" s="113">
        <v>753</v>
      </c>
      <c r="M49" s="113">
        <f t="shared" si="11"/>
        <v>995</v>
      </c>
      <c r="N49" s="59">
        <v>224</v>
      </c>
      <c r="O49" s="113">
        <v>668</v>
      </c>
      <c r="P49" s="113">
        <f t="shared" si="12"/>
        <v>892</v>
      </c>
      <c r="Q49" s="59">
        <v>105</v>
      </c>
      <c r="R49" s="149">
        <v>705</v>
      </c>
      <c r="S49" s="113">
        <f t="shared" si="13"/>
        <v>810</v>
      </c>
      <c r="T49" s="59">
        <v>289</v>
      </c>
      <c r="U49" s="33">
        <v>1035</v>
      </c>
      <c r="V49" s="113">
        <f t="shared" si="14"/>
        <v>1324</v>
      </c>
      <c r="W49" s="59">
        <v>222</v>
      </c>
      <c r="X49" s="177">
        <v>64</v>
      </c>
      <c r="Y49" s="33">
        <v>643</v>
      </c>
      <c r="Z49" s="177">
        <f t="shared" si="15"/>
        <v>929</v>
      </c>
      <c r="AA49" s="59">
        <v>216</v>
      </c>
      <c r="AB49" s="177">
        <v>98</v>
      </c>
      <c r="AC49" s="33">
        <v>498</v>
      </c>
      <c r="AD49" s="177">
        <f t="shared" si="16"/>
        <v>812</v>
      </c>
      <c r="AE49" s="59">
        <v>166</v>
      </c>
      <c r="AF49" s="177">
        <v>203</v>
      </c>
      <c r="AG49" s="33">
        <v>632</v>
      </c>
      <c r="AH49" s="177">
        <f t="shared" si="17"/>
        <v>1001</v>
      </c>
    </row>
    <row r="50" spans="1:34" ht="17.5" x14ac:dyDescent="0.55000000000000004">
      <c r="A50" s="27" t="s">
        <v>14</v>
      </c>
      <c r="B50" s="33">
        <f>SUM(B38:B49)</f>
        <v>2309</v>
      </c>
      <c r="C50" s="33">
        <f>SUM(C38:C49)</f>
        <v>3520</v>
      </c>
      <c r="D50" s="113">
        <f>SUM(D38:D49)</f>
        <v>5829</v>
      </c>
      <c r="E50" s="59">
        <v>2904</v>
      </c>
      <c r="F50" s="33">
        <v>4055</v>
      </c>
      <c r="G50" s="113">
        <f>SUM(E50:F50)</f>
        <v>6959</v>
      </c>
      <c r="H50" s="59">
        <v>2649</v>
      </c>
      <c r="I50" s="33">
        <v>4459</v>
      </c>
      <c r="J50" s="113">
        <f t="shared" si="10"/>
        <v>7108</v>
      </c>
      <c r="K50" s="59">
        <f>SUM(K38:K49)</f>
        <v>2175</v>
      </c>
      <c r="L50" s="59">
        <f>SUM(L38:L49)</f>
        <v>4119</v>
      </c>
      <c r="M50" s="113">
        <f t="shared" si="11"/>
        <v>6294</v>
      </c>
      <c r="N50" s="157">
        <f>SUM(N38:N49)</f>
        <v>2473</v>
      </c>
      <c r="O50" s="158">
        <f>SUM(O38:O49)</f>
        <v>4050</v>
      </c>
      <c r="P50" s="113">
        <f t="shared" si="12"/>
        <v>6523</v>
      </c>
      <c r="Q50" s="157">
        <f>SUM(Q38:Q49)</f>
        <v>2162</v>
      </c>
      <c r="R50" s="158">
        <f>SUM(R38:R49)</f>
        <v>4156</v>
      </c>
      <c r="S50" s="178">
        <f t="shared" si="13"/>
        <v>6318</v>
      </c>
      <c r="T50" s="59">
        <f>SUM(T38:T49)</f>
        <v>2303</v>
      </c>
      <c r="U50" s="33">
        <f>SUM(U38:U49)</f>
        <v>5032</v>
      </c>
      <c r="V50" s="113">
        <f>SUM(T50:U50)</f>
        <v>7335</v>
      </c>
      <c r="W50" s="59">
        <f>SUM(W38:W49)</f>
        <v>2810</v>
      </c>
      <c r="X50" s="33">
        <f>SUM(X38:X49)</f>
        <v>2543</v>
      </c>
      <c r="Y50" s="33">
        <f>SUM(Y38:Y49)</f>
        <v>1972</v>
      </c>
      <c r="Z50" s="177">
        <v>7325</v>
      </c>
      <c r="AA50" s="59">
        <f>SUM(AA38:AA49)</f>
        <v>2985</v>
      </c>
      <c r="AB50" s="33">
        <f>SUM(AB38:AB49)</f>
        <v>2652</v>
      </c>
      <c r="AC50" s="33">
        <f>SUM(AC38:AC49)</f>
        <v>2046</v>
      </c>
      <c r="AD50" s="177">
        <f>SUM(AD38:AD49)</f>
        <v>7683</v>
      </c>
      <c r="AE50" s="59">
        <v>2989</v>
      </c>
      <c r="AF50" s="33">
        <v>3275</v>
      </c>
      <c r="AG50" s="33">
        <v>2012</v>
      </c>
      <c r="AH50" s="177">
        <f t="shared" si="17"/>
        <v>8276</v>
      </c>
    </row>
    <row r="51" spans="1:34" x14ac:dyDescent="0.25">
      <c r="AA51" s="179"/>
    </row>
  </sheetData>
  <mergeCells count="37">
    <mergeCell ref="AE2:AF3"/>
    <mergeCell ref="AG2:AH2"/>
    <mergeCell ref="AE16:AH17"/>
    <mergeCell ref="AE35:AH36"/>
    <mergeCell ref="AC2:AD2"/>
    <mergeCell ref="A2:A3"/>
    <mergeCell ref="B2:D2"/>
    <mergeCell ref="E2:G2"/>
    <mergeCell ref="H2:J2"/>
    <mergeCell ref="K2:M2"/>
    <mergeCell ref="N2:P2"/>
    <mergeCell ref="Q2:S2"/>
    <mergeCell ref="T2:V2"/>
    <mergeCell ref="W2:X3"/>
    <mergeCell ref="Y2:Z2"/>
    <mergeCell ref="AA2:AB3"/>
    <mergeCell ref="N35:P36"/>
    <mergeCell ref="Q35:S36"/>
    <mergeCell ref="Q7:S8"/>
    <mergeCell ref="A16:A17"/>
    <mergeCell ref="B16:D17"/>
    <mergeCell ref="E16:G17"/>
    <mergeCell ref="H16:J17"/>
    <mergeCell ref="K16:M17"/>
    <mergeCell ref="N16:P17"/>
    <mergeCell ref="Q16:S17"/>
    <mergeCell ref="A35:A36"/>
    <mergeCell ref="B35:D36"/>
    <mergeCell ref="E35:G36"/>
    <mergeCell ref="H35:J36"/>
    <mergeCell ref="K35:M36"/>
    <mergeCell ref="T35:V36"/>
    <mergeCell ref="W35:Z36"/>
    <mergeCell ref="AA35:AD36"/>
    <mergeCell ref="T16:V17"/>
    <mergeCell ref="W16:Z17"/>
    <mergeCell ref="AA16:A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J17"/>
  <sheetViews>
    <sheetView topLeftCell="A10" workbookViewId="0">
      <selection activeCell="C6" sqref="C6"/>
    </sheetView>
  </sheetViews>
  <sheetFormatPr defaultRowHeight="12.5" x14ac:dyDescent="0.25"/>
  <cols>
    <col min="1" max="1" width="27.26953125" bestFit="1" customWidth="1"/>
    <col min="2" max="8" width="12.7265625" customWidth="1"/>
    <col min="9" max="9" width="20.7265625" hidden="1" customWidth="1"/>
    <col min="10" max="10" width="0" hidden="1" customWidth="1"/>
  </cols>
  <sheetData>
    <row r="1" spans="1:10" ht="45.75" customHeight="1" x14ac:dyDescent="0.25">
      <c r="A1" s="38"/>
      <c r="B1" s="4" t="s">
        <v>18</v>
      </c>
      <c r="C1" s="22" t="s">
        <v>19</v>
      </c>
      <c r="D1" s="22" t="s">
        <v>20</v>
      </c>
      <c r="E1" s="4" t="s">
        <v>21</v>
      </c>
      <c r="F1" s="3" t="s">
        <v>1</v>
      </c>
      <c r="G1" s="4" t="s">
        <v>22</v>
      </c>
      <c r="H1" s="47" t="s">
        <v>23</v>
      </c>
      <c r="I1" s="2" t="s">
        <v>0</v>
      </c>
      <c r="J1">
        <v>35000</v>
      </c>
    </row>
    <row r="2" spans="1:10" ht="30" customHeight="1" x14ac:dyDescent="0.55000000000000004">
      <c r="A2" s="25" t="s">
        <v>2</v>
      </c>
      <c r="B2" s="28">
        <v>306</v>
      </c>
      <c r="C2" s="28">
        <v>309</v>
      </c>
      <c r="D2" s="28">
        <v>191</v>
      </c>
      <c r="E2" s="28">
        <v>500</v>
      </c>
      <c r="F2" s="23">
        <v>806</v>
      </c>
      <c r="G2" s="42">
        <f>B2*43750</f>
        <v>13387500</v>
      </c>
      <c r="H2" s="44">
        <v>138216871</v>
      </c>
      <c r="I2" s="26">
        <v>4148068</v>
      </c>
    </row>
    <row r="3" spans="1:10" ht="30" customHeight="1" x14ac:dyDescent="0.55000000000000004">
      <c r="A3" s="25" t="s">
        <v>3</v>
      </c>
      <c r="B3" s="28">
        <v>314</v>
      </c>
      <c r="C3" s="28">
        <v>53</v>
      </c>
      <c r="D3" s="28">
        <v>2</v>
      </c>
      <c r="E3" s="28">
        <v>55</v>
      </c>
      <c r="F3" s="23">
        <v>369</v>
      </c>
      <c r="G3" s="42">
        <f>B3*$J$1</f>
        <v>10990000</v>
      </c>
      <c r="H3" s="44">
        <v>17553346</v>
      </c>
      <c r="I3" s="26">
        <v>1050583</v>
      </c>
    </row>
    <row r="4" spans="1:10" ht="30" customHeight="1" x14ac:dyDescent="0.55000000000000004">
      <c r="A4" s="7" t="s">
        <v>4</v>
      </c>
      <c r="B4" s="28">
        <v>26</v>
      </c>
      <c r="C4" s="28">
        <v>20</v>
      </c>
      <c r="D4" s="28">
        <v>4</v>
      </c>
      <c r="E4" s="28">
        <v>24</v>
      </c>
      <c r="F4" s="23">
        <v>50</v>
      </c>
      <c r="G4" s="42">
        <f t="shared" ref="G4:G13" si="0">B4*$J$1</f>
        <v>910000</v>
      </c>
      <c r="H4" s="44">
        <v>4381323</v>
      </c>
      <c r="I4" s="26">
        <v>179520</v>
      </c>
    </row>
    <row r="5" spans="1:10" ht="30" customHeight="1" x14ac:dyDescent="0.55000000000000004">
      <c r="A5" s="25" t="s">
        <v>5</v>
      </c>
      <c r="B5" s="28">
        <v>229</v>
      </c>
      <c r="C5" s="28">
        <v>313</v>
      </c>
      <c r="D5" s="28">
        <v>73</v>
      </c>
      <c r="E5" s="28">
        <v>386</v>
      </c>
      <c r="F5" s="23">
        <v>615</v>
      </c>
      <c r="G5" s="42">
        <f t="shared" si="0"/>
        <v>8015000</v>
      </c>
      <c r="H5" s="44">
        <v>59523260</v>
      </c>
      <c r="I5" s="26">
        <v>2312622</v>
      </c>
    </row>
    <row r="6" spans="1:10" ht="30" customHeight="1" x14ac:dyDescent="0.55000000000000004">
      <c r="A6" s="25" t="s">
        <v>6</v>
      </c>
      <c r="B6" s="28">
        <v>136</v>
      </c>
      <c r="C6" s="28">
        <v>77</v>
      </c>
      <c r="D6" s="28">
        <v>246</v>
      </c>
      <c r="E6" s="28">
        <v>323</v>
      </c>
      <c r="F6" s="23">
        <v>462</v>
      </c>
      <c r="G6" s="42">
        <f t="shared" si="0"/>
        <v>4760000</v>
      </c>
      <c r="H6" s="44">
        <v>51284576</v>
      </c>
      <c r="I6" s="26">
        <v>1850929</v>
      </c>
    </row>
    <row r="7" spans="1:10" ht="30" customHeight="1" x14ac:dyDescent="0.55000000000000004">
      <c r="A7" s="25" t="s">
        <v>7</v>
      </c>
      <c r="B7" s="28">
        <v>19</v>
      </c>
      <c r="C7" s="28">
        <v>137</v>
      </c>
      <c r="D7" s="28">
        <v>477</v>
      </c>
      <c r="E7" s="28">
        <v>614</v>
      </c>
      <c r="F7" s="23">
        <v>633</v>
      </c>
      <c r="G7" s="42">
        <f t="shared" si="0"/>
        <v>665000</v>
      </c>
      <c r="H7" s="44">
        <v>86627456</v>
      </c>
      <c r="I7" s="26">
        <v>2850929</v>
      </c>
    </row>
    <row r="8" spans="1:10" ht="30" customHeight="1" x14ac:dyDescent="0.55000000000000004">
      <c r="A8" s="7" t="s">
        <v>8</v>
      </c>
      <c r="B8" s="28">
        <v>85</v>
      </c>
      <c r="C8" s="28">
        <v>57</v>
      </c>
      <c r="D8" s="28">
        <v>6</v>
      </c>
      <c r="E8" s="28">
        <v>63</v>
      </c>
      <c r="F8" s="23">
        <v>148</v>
      </c>
      <c r="G8" s="42">
        <f t="shared" si="0"/>
        <v>2975000</v>
      </c>
      <c r="H8" s="44">
        <v>12256523</v>
      </c>
      <c r="I8" s="26">
        <v>518164</v>
      </c>
    </row>
    <row r="9" spans="1:10" ht="30" customHeight="1" x14ac:dyDescent="0.55000000000000004">
      <c r="A9" s="7" t="s">
        <v>9</v>
      </c>
      <c r="B9" s="28">
        <v>100</v>
      </c>
      <c r="C9" s="28">
        <v>163</v>
      </c>
      <c r="D9" s="28">
        <v>214</v>
      </c>
      <c r="E9" s="28">
        <v>377</v>
      </c>
      <c r="F9" s="23">
        <v>477</v>
      </c>
      <c r="G9" s="42">
        <f t="shared" si="0"/>
        <v>3500000</v>
      </c>
      <c r="H9" s="44">
        <v>66478078</v>
      </c>
      <c r="I9" s="26">
        <v>2170590</v>
      </c>
    </row>
    <row r="10" spans="1:10" ht="30" customHeight="1" x14ac:dyDescent="0.55000000000000004">
      <c r="A10" s="7" t="s">
        <v>10</v>
      </c>
      <c r="B10" s="28">
        <v>276</v>
      </c>
      <c r="C10" s="28">
        <v>137</v>
      </c>
      <c r="D10" s="28">
        <v>24</v>
      </c>
      <c r="E10" s="28">
        <v>161</v>
      </c>
      <c r="F10" s="23">
        <v>437</v>
      </c>
      <c r="G10" s="42">
        <f t="shared" si="0"/>
        <v>9660000</v>
      </c>
      <c r="H10" s="44">
        <v>31342228</v>
      </c>
      <c r="I10" s="26">
        <v>1440030</v>
      </c>
    </row>
    <row r="11" spans="1:10" ht="30" customHeight="1" x14ac:dyDescent="0.55000000000000004">
      <c r="A11" s="25" t="s">
        <v>11</v>
      </c>
      <c r="B11" s="28">
        <v>449</v>
      </c>
      <c r="C11" s="28">
        <v>58</v>
      </c>
      <c r="D11" s="28">
        <v>34</v>
      </c>
      <c r="E11" s="28">
        <v>92</v>
      </c>
      <c r="F11" s="23">
        <v>541</v>
      </c>
      <c r="G11" s="42">
        <f t="shared" si="0"/>
        <v>15715000</v>
      </c>
      <c r="H11" s="44">
        <v>26649958</v>
      </c>
      <c r="I11" s="26">
        <v>1557256</v>
      </c>
    </row>
    <row r="12" spans="1:10" ht="30" customHeight="1" x14ac:dyDescent="0.55000000000000004">
      <c r="A12" s="25" t="s">
        <v>12</v>
      </c>
      <c r="B12" s="28">
        <v>182</v>
      </c>
      <c r="C12" s="28">
        <v>128</v>
      </c>
      <c r="D12" s="28">
        <v>94</v>
      </c>
      <c r="E12" s="28">
        <v>222</v>
      </c>
      <c r="F12" s="23">
        <v>404</v>
      </c>
      <c r="G12" s="42">
        <f t="shared" si="0"/>
        <v>6370000</v>
      </c>
      <c r="H12" s="44">
        <v>35994992</v>
      </c>
      <c r="I12" s="26">
        <v>1461542</v>
      </c>
    </row>
    <row r="13" spans="1:10" ht="30" customHeight="1" x14ac:dyDescent="0.55000000000000004">
      <c r="A13" s="25" t="s">
        <v>13</v>
      </c>
      <c r="B13" s="28">
        <v>326</v>
      </c>
      <c r="C13" s="28">
        <v>128</v>
      </c>
      <c r="D13" s="28">
        <v>433</v>
      </c>
      <c r="E13" s="28">
        <v>561</v>
      </c>
      <c r="F13" s="23">
        <v>887</v>
      </c>
      <c r="G13" s="42">
        <f t="shared" si="0"/>
        <v>11410000</v>
      </c>
      <c r="H13" s="44">
        <v>86763301</v>
      </c>
      <c r="I13" s="26">
        <v>3352406</v>
      </c>
    </row>
    <row r="14" spans="1:10" ht="30" customHeight="1" x14ac:dyDescent="0.55000000000000004">
      <c r="A14" s="27" t="s">
        <v>14</v>
      </c>
      <c r="B14" s="29">
        <v>2448</v>
      </c>
      <c r="C14" s="29">
        <v>1580</v>
      </c>
      <c r="D14" s="29">
        <v>1798</v>
      </c>
      <c r="E14" s="28">
        <v>3378</v>
      </c>
      <c r="F14" s="24">
        <v>5829</v>
      </c>
      <c r="G14" s="42">
        <f>SUM(G2:G13)</f>
        <v>88357500</v>
      </c>
      <c r="H14" s="44">
        <v>617071912</v>
      </c>
      <c r="I14" s="8">
        <v>22892639</v>
      </c>
    </row>
    <row r="15" spans="1:10" ht="30" customHeight="1" x14ac:dyDescent="0.55000000000000004">
      <c r="A15" s="9" t="s">
        <v>15</v>
      </c>
      <c r="B15" s="39"/>
      <c r="G15" s="43"/>
      <c r="H15" s="11"/>
      <c r="I15" s="10">
        <f>SUM(I16:I17)</f>
        <v>22900903</v>
      </c>
    </row>
    <row r="16" spans="1:10" ht="17.5" x14ac:dyDescent="0.55000000000000004">
      <c r="A16" s="12" t="s">
        <v>16</v>
      </c>
      <c r="H16" s="11"/>
      <c r="I16" s="11">
        <v>18948499</v>
      </c>
    </row>
    <row r="17" spans="1:9" ht="17.5" x14ac:dyDescent="0.55000000000000004">
      <c r="A17" s="12" t="s">
        <v>17</v>
      </c>
      <c r="H17" s="11"/>
      <c r="I17" s="11">
        <v>3952404</v>
      </c>
    </row>
  </sheetData>
  <phoneticPr fontId="0" type="noConversion"/>
  <printOptions horizontalCentered="1" headings="1" gridLines="1"/>
  <pageMargins left="0.5" right="0.25" top="0.75" bottom="0.25" header="0.25" footer="0.25"/>
  <pageSetup orientation="landscape" horizontalDpi="4294967292" r:id="rId1"/>
  <headerFooter alignWithMargins="0">
    <oddHeader xml:space="preserve">&amp;C&amp;"Comic Sans MS,Regular"&amp;16TIER 1 DISTRIBUTION of HIP FUNDS to the REGIONS
</oddHeader>
    <oddFooter>&amp;L&amp;D
Attachment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J17"/>
  <sheetViews>
    <sheetView topLeftCell="A7" workbookViewId="0">
      <selection activeCell="C6" sqref="C6"/>
    </sheetView>
  </sheetViews>
  <sheetFormatPr defaultRowHeight="12.5" x14ac:dyDescent="0.25"/>
  <cols>
    <col min="1" max="1" width="27.26953125" bestFit="1" customWidth="1"/>
    <col min="2" max="8" width="12.7265625" customWidth="1"/>
    <col min="9" max="9" width="20.7265625" hidden="1" customWidth="1"/>
    <col min="10" max="10" width="0" hidden="1" customWidth="1"/>
  </cols>
  <sheetData>
    <row r="1" spans="1:10" ht="48.75" customHeight="1" x14ac:dyDescent="0.25">
      <c r="A1" s="30"/>
      <c r="B1" s="4" t="s">
        <v>18</v>
      </c>
      <c r="C1" s="22" t="s">
        <v>19</v>
      </c>
      <c r="D1" s="22" t="s">
        <v>20</v>
      </c>
      <c r="E1" s="4" t="s">
        <v>21</v>
      </c>
      <c r="F1" s="32" t="s">
        <v>1</v>
      </c>
      <c r="G1" s="4" t="s">
        <v>22</v>
      </c>
      <c r="H1" s="47" t="s">
        <v>23</v>
      </c>
      <c r="I1" s="31" t="s">
        <v>0</v>
      </c>
      <c r="J1">
        <v>35000</v>
      </c>
    </row>
    <row r="2" spans="1:10" ht="30" customHeight="1" x14ac:dyDescent="0.55000000000000004">
      <c r="A2" s="25" t="s">
        <v>2</v>
      </c>
      <c r="B2" s="33">
        <v>342</v>
      </c>
      <c r="C2" s="33">
        <v>358</v>
      </c>
      <c r="D2" s="33">
        <v>287</v>
      </c>
      <c r="E2" s="33">
        <v>645</v>
      </c>
      <c r="F2" s="23">
        <v>987</v>
      </c>
      <c r="G2" s="45">
        <f>B2*43750</f>
        <v>14962500</v>
      </c>
      <c r="H2" s="44">
        <v>175542016</v>
      </c>
      <c r="I2" s="26">
        <v>4345306.3313002735</v>
      </c>
    </row>
    <row r="3" spans="1:10" ht="30" customHeight="1" x14ac:dyDescent="0.55000000000000004">
      <c r="A3" s="25" t="s">
        <v>3</v>
      </c>
      <c r="B3" s="33">
        <v>655</v>
      </c>
      <c r="C3" s="33">
        <v>27</v>
      </c>
      <c r="D3" s="33">
        <v>1</v>
      </c>
      <c r="E3" s="33">
        <v>28</v>
      </c>
      <c r="F3" s="23">
        <v>683</v>
      </c>
      <c r="G3" s="45">
        <f>B3*$J$1</f>
        <v>22925000</v>
      </c>
      <c r="H3" s="44">
        <v>26178989</v>
      </c>
      <c r="I3" s="26">
        <v>1534264.5434820696</v>
      </c>
    </row>
    <row r="4" spans="1:10" ht="30" customHeight="1" x14ac:dyDescent="0.55000000000000004">
      <c r="A4" s="7" t="s">
        <v>4</v>
      </c>
      <c r="B4" s="33">
        <v>44</v>
      </c>
      <c r="C4" s="33">
        <v>18</v>
      </c>
      <c r="D4" s="33">
        <v>5</v>
      </c>
      <c r="E4" s="33">
        <v>23</v>
      </c>
      <c r="F4" s="23">
        <v>67</v>
      </c>
      <c r="G4" s="45">
        <f t="shared" ref="G4:G13" si="0">B4*$J$1</f>
        <v>1540000</v>
      </c>
      <c r="H4" s="44">
        <v>4936199</v>
      </c>
      <c r="I4" s="26">
        <v>187102.62181768107</v>
      </c>
    </row>
    <row r="5" spans="1:10" ht="30" customHeight="1" x14ac:dyDescent="0.55000000000000004">
      <c r="A5" s="25" t="s">
        <v>5</v>
      </c>
      <c r="B5" s="33">
        <v>270</v>
      </c>
      <c r="C5" s="33">
        <v>309</v>
      </c>
      <c r="D5" s="33">
        <v>200</v>
      </c>
      <c r="E5" s="33">
        <v>509</v>
      </c>
      <c r="F5" s="23">
        <v>779</v>
      </c>
      <c r="G5" s="45">
        <f t="shared" si="0"/>
        <v>9450000</v>
      </c>
      <c r="H5" s="44">
        <v>77535261</v>
      </c>
      <c r="I5" s="26">
        <v>2486697.6668240926</v>
      </c>
    </row>
    <row r="6" spans="1:10" ht="30" customHeight="1" x14ac:dyDescent="0.55000000000000004">
      <c r="A6" s="25" t="s">
        <v>6</v>
      </c>
      <c r="B6" s="33">
        <v>133</v>
      </c>
      <c r="C6" s="33">
        <v>76</v>
      </c>
      <c r="D6" s="33">
        <v>41</v>
      </c>
      <c r="E6" s="33">
        <v>117</v>
      </c>
      <c r="F6" s="23">
        <v>250</v>
      </c>
      <c r="G6" s="45">
        <f t="shared" si="0"/>
        <v>4655000</v>
      </c>
      <c r="H6" s="44">
        <v>21058586</v>
      </c>
      <c r="I6" s="26">
        <v>738940.94649018208</v>
      </c>
    </row>
    <row r="7" spans="1:10" ht="30" customHeight="1" x14ac:dyDescent="0.55000000000000004">
      <c r="A7" s="25" t="s">
        <v>7</v>
      </c>
      <c r="B7" s="33">
        <v>21</v>
      </c>
      <c r="C7" s="33">
        <v>438</v>
      </c>
      <c r="D7" s="33">
        <v>563</v>
      </c>
      <c r="E7" s="33">
        <v>1001</v>
      </c>
      <c r="F7" s="23">
        <v>1022</v>
      </c>
      <c r="G7" s="45">
        <f t="shared" si="0"/>
        <v>735000</v>
      </c>
      <c r="H7" s="44">
        <v>140879004</v>
      </c>
      <c r="I7" s="26">
        <v>3867524.1865393957</v>
      </c>
    </row>
    <row r="8" spans="1:10" ht="30" customHeight="1" x14ac:dyDescent="0.55000000000000004">
      <c r="A8" s="7" t="s">
        <v>8</v>
      </c>
      <c r="B8" s="33">
        <v>90</v>
      </c>
      <c r="C8" s="33">
        <v>46</v>
      </c>
      <c r="D8" s="33">
        <v>8</v>
      </c>
      <c r="E8" s="33">
        <v>54</v>
      </c>
      <c r="F8" s="23">
        <v>144</v>
      </c>
      <c r="G8" s="45">
        <f t="shared" si="0"/>
        <v>3150000</v>
      </c>
      <c r="H8" s="44">
        <v>11169575</v>
      </c>
      <c r="I8" s="26">
        <v>410791.7605231746</v>
      </c>
    </row>
    <row r="9" spans="1:10" ht="30" customHeight="1" x14ac:dyDescent="0.55000000000000004">
      <c r="A9" s="7" t="s">
        <v>9</v>
      </c>
      <c r="B9" s="33">
        <v>88</v>
      </c>
      <c r="C9" s="33">
        <v>164</v>
      </c>
      <c r="D9" s="33">
        <v>354</v>
      </c>
      <c r="E9" s="33">
        <v>518</v>
      </c>
      <c r="F9" s="23">
        <v>606</v>
      </c>
      <c r="G9" s="45">
        <f t="shared" si="0"/>
        <v>3080000</v>
      </c>
      <c r="H9" s="44">
        <v>89340364</v>
      </c>
      <c r="I9" s="26">
        <v>2382983.7599811</v>
      </c>
    </row>
    <row r="10" spans="1:10" ht="30" customHeight="1" x14ac:dyDescent="0.55000000000000004">
      <c r="A10" s="7" t="s">
        <v>10</v>
      </c>
      <c r="B10" s="33">
        <v>417</v>
      </c>
      <c r="C10" s="33">
        <v>130</v>
      </c>
      <c r="D10" s="33">
        <v>34</v>
      </c>
      <c r="E10" s="33">
        <v>164</v>
      </c>
      <c r="F10" s="23">
        <v>581</v>
      </c>
      <c r="G10" s="45">
        <f t="shared" si="0"/>
        <v>14595000</v>
      </c>
      <c r="H10" s="44">
        <v>36657613</v>
      </c>
      <c r="I10" s="26">
        <v>1527487.581479368</v>
      </c>
    </row>
    <row r="11" spans="1:10" ht="30" customHeight="1" x14ac:dyDescent="0.55000000000000004">
      <c r="A11" s="25" t="s">
        <v>11</v>
      </c>
      <c r="B11" s="33">
        <v>391</v>
      </c>
      <c r="C11" s="33">
        <v>68</v>
      </c>
      <c r="D11" s="33">
        <v>27</v>
      </c>
      <c r="E11" s="33">
        <v>95</v>
      </c>
      <c r="F11" s="23">
        <v>486</v>
      </c>
      <c r="G11" s="45">
        <f t="shared" si="0"/>
        <v>13685000</v>
      </c>
      <c r="H11" s="44">
        <v>24936335</v>
      </c>
      <c r="I11" s="26">
        <v>1189217.3305096654</v>
      </c>
    </row>
    <row r="12" spans="1:10" ht="30" customHeight="1" x14ac:dyDescent="0.55000000000000004">
      <c r="A12" s="25" t="s">
        <v>12</v>
      </c>
      <c r="B12" s="33">
        <v>151</v>
      </c>
      <c r="C12" s="33">
        <v>190</v>
      </c>
      <c r="D12" s="33">
        <v>24</v>
      </c>
      <c r="E12" s="33">
        <v>214</v>
      </c>
      <c r="F12" s="23">
        <v>365</v>
      </c>
      <c r="G12" s="45">
        <f t="shared" si="0"/>
        <v>5285000</v>
      </c>
      <c r="H12" s="44">
        <v>33644094</v>
      </c>
      <c r="I12" s="26">
        <v>1123647.3468688538</v>
      </c>
    </row>
    <row r="13" spans="1:10" ht="30" customHeight="1" x14ac:dyDescent="0.55000000000000004">
      <c r="A13" s="25" t="s">
        <v>13</v>
      </c>
      <c r="B13" s="33">
        <v>302</v>
      </c>
      <c r="C13" s="33">
        <v>129</v>
      </c>
      <c r="D13" s="33">
        <v>558</v>
      </c>
      <c r="E13" s="33">
        <v>687</v>
      </c>
      <c r="F13" s="23">
        <v>989</v>
      </c>
      <c r="G13" s="45">
        <f t="shared" si="0"/>
        <v>10570000</v>
      </c>
      <c r="H13" s="44">
        <v>102950297</v>
      </c>
      <c r="I13" s="26">
        <v>3226800.924184144</v>
      </c>
    </row>
    <row r="14" spans="1:10" ht="30" customHeight="1" x14ac:dyDescent="0.55000000000000004">
      <c r="A14" s="27" t="s">
        <v>14</v>
      </c>
      <c r="B14" s="33">
        <v>2904</v>
      </c>
      <c r="C14" s="33">
        <v>1953</v>
      </c>
      <c r="D14" s="33">
        <v>2102</v>
      </c>
      <c r="E14" s="33">
        <v>4055</v>
      </c>
      <c r="F14" s="24">
        <v>6959</v>
      </c>
      <c r="G14" s="45">
        <f>SUM(G2:G13)</f>
        <v>104632500</v>
      </c>
      <c r="H14" s="44">
        <v>744828333</v>
      </c>
      <c r="I14" s="8">
        <v>23020765</v>
      </c>
    </row>
    <row r="15" spans="1:10" ht="30" customHeight="1" x14ac:dyDescent="0.55000000000000004">
      <c r="A15" s="9" t="s">
        <v>15</v>
      </c>
      <c r="B15" s="41">
        <v>35000</v>
      </c>
      <c r="G15" s="14"/>
      <c r="H15" s="11"/>
      <c r="I15" s="10">
        <v>23020765</v>
      </c>
    </row>
    <row r="16" spans="1:10" ht="17.5" x14ac:dyDescent="0.55000000000000004">
      <c r="A16" s="12" t="s">
        <v>16</v>
      </c>
      <c r="H16" s="11"/>
      <c r="I16" s="11">
        <v>19068361</v>
      </c>
    </row>
    <row r="17" spans="1:9" ht="17.5" x14ac:dyDescent="0.55000000000000004">
      <c r="A17" s="12" t="s">
        <v>17</v>
      </c>
      <c r="H17" s="11"/>
      <c r="I17" s="11">
        <v>3952404</v>
      </c>
    </row>
  </sheetData>
  <phoneticPr fontId="0" type="noConversion"/>
  <printOptions horizontalCentered="1" headings="1" gridLines="1"/>
  <pageMargins left="0.5" right="0.25" top="0.75" bottom="0.25" header="0.25" footer="0.25"/>
  <pageSetup orientation="landscape" horizontalDpi="4294967292" r:id="rId1"/>
  <headerFooter alignWithMargins="0">
    <oddHeader xml:space="preserve">&amp;C&amp;"Comic Sans MS,Regular"&amp;16TIER 1 DISTRIBUTION of HIP FUNDS to the REGIONS
</oddHeader>
    <oddFooter>&amp;L&amp;D
Attachment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J24"/>
  <sheetViews>
    <sheetView topLeftCell="A4" workbookViewId="0">
      <selection activeCell="B10" sqref="B10"/>
    </sheetView>
  </sheetViews>
  <sheetFormatPr defaultRowHeight="12.5" x14ac:dyDescent="0.25"/>
  <cols>
    <col min="1" max="1" width="27.26953125" bestFit="1" customWidth="1"/>
    <col min="2" max="8" width="12.7265625" customWidth="1"/>
    <col min="9" max="9" width="20.7265625" hidden="1" customWidth="1"/>
    <col min="10" max="10" width="9.1796875" hidden="1" customWidth="1"/>
  </cols>
  <sheetData>
    <row r="1" spans="1:10" ht="45.75" customHeight="1" x14ac:dyDescent="0.25">
      <c r="A1" s="1"/>
      <c r="B1" s="4" t="s">
        <v>18</v>
      </c>
      <c r="C1" s="22" t="s">
        <v>19</v>
      </c>
      <c r="D1" s="22" t="s">
        <v>20</v>
      </c>
      <c r="E1" s="4" t="s">
        <v>21</v>
      </c>
      <c r="F1" s="32" t="s">
        <v>1</v>
      </c>
      <c r="G1" s="4" t="s">
        <v>22</v>
      </c>
      <c r="H1" s="54" t="s">
        <v>23</v>
      </c>
      <c r="I1" s="2" t="s">
        <v>0</v>
      </c>
      <c r="J1">
        <v>35000</v>
      </c>
    </row>
    <row r="2" spans="1:10" ht="30" customHeight="1" x14ac:dyDescent="0.55000000000000004">
      <c r="A2" s="17" t="s">
        <v>2</v>
      </c>
      <c r="B2" s="23">
        <v>374</v>
      </c>
      <c r="C2" s="23">
        <v>446</v>
      </c>
      <c r="D2" s="23">
        <v>333</v>
      </c>
      <c r="E2" s="23">
        <v>779</v>
      </c>
      <c r="F2" s="23">
        <v>1153</v>
      </c>
      <c r="G2" s="44">
        <f>B2*43750</f>
        <v>16362500</v>
      </c>
      <c r="H2" s="24">
        <v>208500867</v>
      </c>
      <c r="I2" s="52">
        <v>4679361.1877988586</v>
      </c>
    </row>
    <row r="3" spans="1:10" ht="30" customHeight="1" x14ac:dyDescent="0.55000000000000004">
      <c r="A3" s="17" t="s">
        <v>3</v>
      </c>
      <c r="B3" s="23">
        <v>355</v>
      </c>
      <c r="C3" s="23">
        <v>55</v>
      </c>
      <c r="D3" s="23">
        <v>1</v>
      </c>
      <c r="E3" s="23">
        <v>56</v>
      </c>
      <c r="F3" s="23">
        <v>411</v>
      </c>
      <c r="G3" s="44">
        <f>B3*$J$1</f>
        <v>12425000</v>
      </c>
      <c r="H3" s="24">
        <v>19176616</v>
      </c>
      <c r="I3" s="52">
        <v>906958.56876284606</v>
      </c>
    </row>
    <row r="4" spans="1:10" ht="30" customHeight="1" x14ac:dyDescent="0.55000000000000004">
      <c r="A4" s="19" t="s">
        <v>4</v>
      </c>
      <c r="B4" s="23">
        <v>65</v>
      </c>
      <c r="C4" s="23">
        <v>11</v>
      </c>
      <c r="D4" s="23">
        <v>0</v>
      </c>
      <c r="E4" s="23">
        <v>11</v>
      </c>
      <c r="F4" s="23">
        <v>76</v>
      </c>
      <c r="G4" s="44">
        <f t="shared" ref="G4:G13" si="0">B4*$B$15</f>
        <v>2275000</v>
      </c>
      <c r="H4" s="24">
        <v>3770873</v>
      </c>
      <c r="I4" s="52">
        <v>170812.94506283308</v>
      </c>
    </row>
    <row r="5" spans="1:10" ht="30" customHeight="1" x14ac:dyDescent="0.55000000000000004">
      <c r="A5" s="17" t="s">
        <v>5</v>
      </c>
      <c r="B5" s="23">
        <v>315</v>
      </c>
      <c r="C5" s="23">
        <v>258</v>
      </c>
      <c r="D5" s="23">
        <v>424</v>
      </c>
      <c r="E5" s="23">
        <v>682</v>
      </c>
      <c r="F5" s="23">
        <v>997</v>
      </c>
      <c r="G5" s="44">
        <f t="shared" si="0"/>
        <v>11025000</v>
      </c>
      <c r="H5" s="24">
        <v>102473056</v>
      </c>
      <c r="I5" s="52">
        <v>2972305.4785925783</v>
      </c>
    </row>
    <row r="6" spans="1:10" ht="30" customHeight="1" x14ac:dyDescent="0.55000000000000004">
      <c r="A6" s="17" t="s">
        <v>6</v>
      </c>
      <c r="B6" s="23">
        <v>83</v>
      </c>
      <c r="C6" s="23">
        <v>59</v>
      </c>
      <c r="D6" s="23">
        <v>100</v>
      </c>
      <c r="E6" s="23">
        <v>159</v>
      </c>
      <c r="F6" s="23">
        <v>242</v>
      </c>
      <c r="G6" s="44">
        <f t="shared" si="0"/>
        <v>2905000</v>
      </c>
      <c r="H6" s="24">
        <v>25300752</v>
      </c>
      <c r="I6" s="52">
        <v>727364.23435210204</v>
      </c>
    </row>
    <row r="7" spans="1:10" ht="30" customHeight="1" x14ac:dyDescent="0.55000000000000004">
      <c r="A7" s="17" t="s">
        <v>7</v>
      </c>
      <c r="B7" s="23">
        <v>11</v>
      </c>
      <c r="C7" s="23">
        <v>363</v>
      </c>
      <c r="D7" s="23">
        <v>404</v>
      </c>
      <c r="E7" s="23">
        <v>767</v>
      </c>
      <c r="F7" s="23">
        <v>778</v>
      </c>
      <c r="G7" s="44">
        <f t="shared" si="0"/>
        <v>385000</v>
      </c>
      <c r="H7" s="24">
        <v>107768068</v>
      </c>
      <c r="I7" s="52">
        <v>2703129.0429238291</v>
      </c>
    </row>
    <row r="8" spans="1:10" ht="30" customHeight="1" x14ac:dyDescent="0.55000000000000004">
      <c r="A8" s="19" t="s">
        <v>8</v>
      </c>
      <c r="B8" s="23">
        <v>89</v>
      </c>
      <c r="C8" s="23">
        <v>62</v>
      </c>
      <c r="D8" s="23">
        <v>8</v>
      </c>
      <c r="E8" s="23">
        <v>70</v>
      </c>
      <c r="F8" s="23">
        <v>160</v>
      </c>
      <c r="G8" s="44">
        <f t="shared" si="0"/>
        <v>3115000</v>
      </c>
      <c r="H8" s="24">
        <v>13388002</v>
      </c>
      <c r="I8" s="52">
        <v>434810.769717235</v>
      </c>
    </row>
    <row r="9" spans="1:10" ht="30" customHeight="1" x14ac:dyDescent="0.55000000000000004">
      <c r="A9" s="19" t="s">
        <v>9</v>
      </c>
      <c r="B9" s="23">
        <v>97</v>
      </c>
      <c r="C9" s="23">
        <v>202</v>
      </c>
      <c r="D9" s="23">
        <v>428</v>
      </c>
      <c r="E9" s="23">
        <v>630</v>
      </c>
      <c r="F9" s="23">
        <v>702</v>
      </c>
      <c r="G9" s="44">
        <f t="shared" si="0"/>
        <v>3395000</v>
      </c>
      <c r="H9" s="24">
        <v>104635753</v>
      </c>
      <c r="I9" s="52">
        <v>2541128.6583125577</v>
      </c>
    </row>
    <row r="10" spans="1:10" ht="30" customHeight="1" x14ac:dyDescent="0.55000000000000004">
      <c r="A10" s="19" t="s">
        <v>10</v>
      </c>
      <c r="B10" s="23">
        <v>417</v>
      </c>
      <c r="C10" s="23">
        <v>130</v>
      </c>
      <c r="D10" s="23">
        <v>34</v>
      </c>
      <c r="E10" s="23">
        <v>164</v>
      </c>
      <c r="F10" s="23">
        <v>653</v>
      </c>
      <c r="G10" s="44">
        <f t="shared" si="0"/>
        <v>14595000</v>
      </c>
      <c r="H10" s="24">
        <v>41469256</v>
      </c>
      <c r="I10" s="52">
        <v>1592808.6903091096</v>
      </c>
    </row>
    <row r="11" spans="1:10" ht="30" customHeight="1" x14ac:dyDescent="0.55000000000000004">
      <c r="A11" s="17" t="s">
        <v>11</v>
      </c>
      <c r="B11" s="23">
        <v>414</v>
      </c>
      <c r="C11" s="23">
        <v>89</v>
      </c>
      <c r="D11" s="23">
        <v>45</v>
      </c>
      <c r="E11" s="23">
        <v>134</v>
      </c>
      <c r="F11" s="23">
        <v>548</v>
      </c>
      <c r="G11" s="44">
        <f t="shared" si="0"/>
        <v>14490000</v>
      </c>
      <c r="H11" s="24">
        <v>30326334</v>
      </c>
      <c r="I11" s="52">
        <v>1274935.1940520597</v>
      </c>
    </row>
    <row r="12" spans="1:10" ht="30" customHeight="1" x14ac:dyDescent="0.55000000000000004">
      <c r="A12" s="17" t="s">
        <v>12</v>
      </c>
      <c r="B12" s="23">
        <v>134</v>
      </c>
      <c r="C12" s="23">
        <v>172</v>
      </c>
      <c r="D12" s="23">
        <v>80</v>
      </c>
      <c r="E12" s="23">
        <v>252</v>
      </c>
      <c r="F12" s="23">
        <v>396</v>
      </c>
      <c r="G12" s="44">
        <f t="shared" si="0"/>
        <v>4690000</v>
      </c>
      <c r="H12" s="24">
        <v>39188147</v>
      </c>
      <c r="I12" s="52">
        <v>1159690.2361334485</v>
      </c>
    </row>
    <row r="13" spans="1:10" ht="30" customHeight="1" x14ac:dyDescent="0.55000000000000004">
      <c r="A13" s="17" t="s">
        <v>13</v>
      </c>
      <c r="B13" s="23">
        <v>246</v>
      </c>
      <c r="C13" s="23">
        <v>164</v>
      </c>
      <c r="D13" s="23">
        <v>582</v>
      </c>
      <c r="E13" s="23">
        <v>746</v>
      </c>
      <c r="F13" s="23">
        <v>992</v>
      </c>
      <c r="G13" s="44">
        <f t="shared" si="0"/>
        <v>8610000</v>
      </c>
      <c r="H13" s="24">
        <v>108911305</v>
      </c>
      <c r="I13" s="52">
        <v>3053343.9939825428</v>
      </c>
    </row>
    <row r="14" spans="1:10" ht="30" customHeight="1" x14ac:dyDescent="0.55000000000000004">
      <c r="A14" s="20" t="s">
        <v>14</v>
      </c>
      <c r="B14" s="24">
        <v>2600</v>
      </c>
      <c r="C14" s="24">
        <v>2011</v>
      </c>
      <c r="D14" s="24">
        <v>2439</v>
      </c>
      <c r="E14" s="23">
        <v>4450</v>
      </c>
      <c r="F14" s="24">
        <v>7108</v>
      </c>
      <c r="G14" s="44">
        <f>SUM(G2:G13)</f>
        <v>94272500</v>
      </c>
      <c r="H14" s="24">
        <v>804909029</v>
      </c>
      <c r="I14" s="53">
        <v>22216649</v>
      </c>
    </row>
    <row r="15" spans="1:10" ht="30" customHeight="1" x14ac:dyDescent="0.55000000000000004">
      <c r="A15" s="9" t="s">
        <v>15</v>
      </c>
      <c r="B15" s="40">
        <v>35000</v>
      </c>
      <c r="G15" s="14"/>
      <c r="H15" s="11"/>
      <c r="I15" s="21">
        <f>SUM(I16+I17-I18)</f>
        <v>22216649</v>
      </c>
    </row>
    <row r="16" spans="1:10" ht="17.5" x14ac:dyDescent="0.55000000000000004">
      <c r="A16" s="12" t="s">
        <v>16</v>
      </c>
      <c r="H16" s="11"/>
      <c r="I16" s="37">
        <v>18326535</v>
      </c>
    </row>
    <row r="17" spans="1:9" ht="17.5" x14ac:dyDescent="0.55000000000000004">
      <c r="A17" s="12" t="s">
        <v>17</v>
      </c>
      <c r="H17" s="11"/>
      <c r="I17" s="37">
        <v>3890114</v>
      </c>
    </row>
    <row r="18" spans="1:9" ht="17.5" x14ac:dyDescent="0.55000000000000004">
      <c r="A18" s="12"/>
      <c r="I18" s="11"/>
    </row>
    <row r="22" spans="1:9" ht="17.5" x14ac:dyDescent="0.55000000000000004">
      <c r="A22" s="12"/>
      <c r="F22" s="11"/>
      <c r="I22" s="11"/>
    </row>
    <row r="23" spans="1:9" ht="17.5" x14ac:dyDescent="0.55000000000000004">
      <c r="A23" s="12"/>
      <c r="F23" s="11"/>
      <c r="I23" s="11"/>
    </row>
    <row r="24" spans="1:9" ht="17.5" x14ac:dyDescent="0.55000000000000004">
      <c r="A24" s="12"/>
      <c r="F24" s="11"/>
      <c r="I24" s="11"/>
    </row>
  </sheetData>
  <phoneticPr fontId="0" type="noConversion"/>
  <printOptions horizontalCentered="1" headings="1" gridLines="1"/>
  <pageMargins left="0.5" right="0.25" top="0.75" bottom="0.25" header="0.25" footer="0.25"/>
  <pageSetup orientation="landscape" horizontalDpi="4294967292" r:id="rId1"/>
  <headerFooter alignWithMargins="0">
    <oddHeader xml:space="preserve">&amp;C&amp;"Comic Sans MS,Regular"&amp;16FY2006 TIER 1 DISTRIBUTION of HIP FUNDS to the REGIONS
</oddHeader>
    <oddFooter>&amp;L&amp;D
Attachment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J21"/>
  <sheetViews>
    <sheetView workbookViewId="0">
      <selection activeCell="G2" sqref="G2"/>
    </sheetView>
  </sheetViews>
  <sheetFormatPr defaultRowHeight="12.5" x14ac:dyDescent="0.25"/>
  <cols>
    <col min="1" max="1" width="27.26953125" bestFit="1" customWidth="1"/>
    <col min="2" max="8" width="12.7265625" customWidth="1"/>
    <col min="9" max="9" width="20.7265625" hidden="1" customWidth="1"/>
    <col min="10" max="10" width="9.1796875" hidden="1" customWidth="1"/>
  </cols>
  <sheetData>
    <row r="1" spans="1:10" ht="48.75" customHeight="1" x14ac:dyDescent="0.25">
      <c r="A1" s="1"/>
      <c r="B1" s="34" t="s">
        <v>18</v>
      </c>
      <c r="C1" s="35" t="s">
        <v>19</v>
      </c>
      <c r="D1" s="35" t="s">
        <v>20</v>
      </c>
      <c r="E1" s="4" t="s">
        <v>21</v>
      </c>
      <c r="F1" s="32" t="s">
        <v>1</v>
      </c>
      <c r="G1" s="4" t="s">
        <v>22</v>
      </c>
      <c r="H1" s="47" t="s">
        <v>23</v>
      </c>
      <c r="I1" s="2" t="s">
        <v>0</v>
      </c>
      <c r="J1">
        <v>35000</v>
      </c>
    </row>
    <row r="2" spans="1:10" ht="30" customHeight="1" x14ac:dyDescent="0.55000000000000004">
      <c r="A2" s="17" t="s">
        <v>2</v>
      </c>
      <c r="B2" s="23">
        <v>235</v>
      </c>
      <c r="C2" s="23">
        <v>272</v>
      </c>
      <c r="D2" s="23">
        <v>161</v>
      </c>
      <c r="E2" s="23">
        <v>433</v>
      </c>
      <c r="F2" s="23">
        <v>668</v>
      </c>
      <c r="G2" s="44">
        <f>B2*43750</f>
        <v>10281250</v>
      </c>
      <c r="H2" s="24">
        <v>117067863</v>
      </c>
      <c r="I2" s="18">
        <v>3289626.427845235</v>
      </c>
    </row>
    <row r="3" spans="1:10" ht="30" customHeight="1" x14ac:dyDescent="0.55000000000000004">
      <c r="A3" s="17" t="s">
        <v>3</v>
      </c>
      <c r="B3" s="23">
        <v>71</v>
      </c>
      <c r="C3" s="23">
        <v>8</v>
      </c>
      <c r="D3" s="23">
        <v>2</v>
      </c>
      <c r="E3" s="23">
        <v>10</v>
      </c>
      <c r="F3" s="23">
        <v>346</v>
      </c>
      <c r="G3" s="44">
        <f>B3*$J$1</f>
        <v>2485000</v>
      </c>
      <c r="H3" s="24">
        <v>12719070</v>
      </c>
      <c r="I3" s="18">
        <v>858548.47715868196</v>
      </c>
    </row>
    <row r="4" spans="1:10" ht="30" customHeight="1" x14ac:dyDescent="0.55000000000000004">
      <c r="A4" s="19" t="s">
        <v>4</v>
      </c>
      <c r="B4" s="23">
        <v>339</v>
      </c>
      <c r="C4" s="23">
        <v>7</v>
      </c>
      <c r="D4" s="23">
        <v>0</v>
      </c>
      <c r="E4" s="23">
        <v>7</v>
      </c>
      <c r="F4" s="23">
        <v>81</v>
      </c>
      <c r="G4" s="44">
        <f t="shared" ref="G4:G13" si="0">B4*$J$1</f>
        <v>11865000</v>
      </c>
      <c r="H4" s="24">
        <v>3840110</v>
      </c>
      <c r="I4" s="18">
        <v>216206.19264277798</v>
      </c>
    </row>
    <row r="5" spans="1:10" ht="30" customHeight="1" x14ac:dyDescent="0.55000000000000004">
      <c r="A5" s="17" t="s">
        <v>5</v>
      </c>
      <c r="B5" s="23">
        <v>260</v>
      </c>
      <c r="C5" s="23">
        <v>289</v>
      </c>
      <c r="D5" s="23">
        <v>264</v>
      </c>
      <c r="E5" s="23">
        <v>553</v>
      </c>
      <c r="F5" s="23">
        <v>813</v>
      </c>
      <c r="G5" s="44">
        <f t="shared" si="0"/>
        <v>9100000</v>
      </c>
      <c r="H5" s="24">
        <v>83111242</v>
      </c>
      <c r="I5" s="18">
        <v>2956329.8830505498</v>
      </c>
    </row>
    <row r="6" spans="1:10" ht="30" customHeight="1" x14ac:dyDescent="0.55000000000000004">
      <c r="A6" s="17" t="s">
        <v>6</v>
      </c>
      <c r="B6" s="23">
        <v>154</v>
      </c>
      <c r="C6" s="23">
        <v>128</v>
      </c>
      <c r="D6" s="23">
        <v>35</v>
      </c>
      <c r="E6" s="23">
        <v>163</v>
      </c>
      <c r="F6" s="23">
        <v>317</v>
      </c>
      <c r="G6" s="44">
        <f t="shared" si="0"/>
        <v>5390000</v>
      </c>
      <c r="H6" s="24">
        <v>28414459</v>
      </c>
      <c r="I6" s="18">
        <v>1082291.928984649</v>
      </c>
    </row>
    <row r="7" spans="1:10" ht="30" customHeight="1" x14ac:dyDescent="0.55000000000000004">
      <c r="A7" s="17" t="s">
        <v>7</v>
      </c>
      <c r="B7" s="23">
        <v>2</v>
      </c>
      <c r="C7" s="23">
        <v>298</v>
      </c>
      <c r="D7" s="23">
        <v>326</v>
      </c>
      <c r="E7" s="23">
        <v>624</v>
      </c>
      <c r="F7" s="23">
        <v>626</v>
      </c>
      <c r="G7" s="44">
        <f t="shared" si="0"/>
        <v>70000</v>
      </c>
      <c r="H7" s="24">
        <v>87432496</v>
      </c>
      <c r="I7" s="18">
        <v>2689824.80522695</v>
      </c>
    </row>
    <row r="8" spans="1:10" ht="30" customHeight="1" x14ac:dyDescent="0.55000000000000004">
      <c r="A8" s="19" t="s">
        <v>8</v>
      </c>
      <c r="B8" s="23">
        <v>102</v>
      </c>
      <c r="C8" s="23">
        <v>54</v>
      </c>
      <c r="D8" s="23">
        <v>16</v>
      </c>
      <c r="E8" s="23">
        <v>70</v>
      </c>
      <c r="F8" s="23">
        <v>172</v>
      </c>
      <c r="G8" s="44">
        <f t="shared" si="0"/>
        <v>3570000</v>
      </c>
      <c r="H8" s="24">
        <v>13823785</v>
      </c>
      <c r="I8" s="18">
        <v>559124.55590804899</v>
      </c>
    </row>
    <row r="9" spans="1:10" ht="30" customHeight="1" x14ac:dyDescent="0.55000000000000004">
      <c r="A9" s="19" t="s">
        <v>9</v>
      </c>
      <c r="B9" s="23">
        <v>61</v>
      </c>
      <c r="C9" s="23">
        <v>139</v>
      </c>
      <c r="D9" s="23">
        <v>379</v>
      </c>
      <c r="E9" s="23">
        <v>518</v>
      </c>
      <c r="F9" s="23">
        <v>579</v>
      </c>
      <c r="G9" s="44">
        <f t="shared" si="0"/>
        <v>2135000</v>
      </c>
      <c r="H9" s="24">
        <v>88234061</v>
      </c>
      <c r="I9" s="18">
        <v>2617822.6890456397</v>
      </c>
    </row>
    <row r="10" spans="1:10" ht="30" customHeight="1" x14ac:dyDescent="0.55000000000000004">
      <c r="A10" s="19" t="s">
        <v>10</v>
      </c>
      <c r="B10" s="23">
        <v>589</v>
      </c>
      <c r="C10" s="23">
        <v>135</v>
      </c>
      <c r="D10" s="23">
        <v>26</v>
      </c>
      <c r="E10" s="23">
        <v>161</v>
      </c>
      <c r="F10" s="23">
        <v>750</v>
      </c>
      <c r="G10" s="44">
        <f t="shared" si="0"/>
        <v>20615000</v>
      </c>
      <c r="H10" s="24">
        <v>42304624</v>
      </c>
      <c r="I10" s="18">
        <v>2120957.2509216177</v>
      </c>
    </row>
    <row r="11" spans="1:10" ht="30" customHeight="1" x14ac:dyDescent="0.55000000000000004">
      <c r="A11" s="17" t="s">
        <v>11</v>
      </c>
      <c r="B11" s="23">
        <v>460</v>
      </c>
      <c r="C11" s="23">
        <v>80</v>
      </c>
      <c r="D11" s="23">
        <v>36</v>
      </c>
      <c r="E11" s="23">
        <v>116</v>
      </c>
      <c r="F11" s="23">
        <v>576</v>
      </c>
      <c r="G11" s="44">
        <f t="shared" si="0"/>
        <v>16100000</v>
      </c>
      <c r="H11" s="24">
        <v>29766889</v>
      </c>
      <c r="I11" s="18">
        <v>1580855.3232781845</v>
      </c>
    </row>
    <row r="12" spans="1:10" ht="30" customHeight="1" x14ac:dyDescent="0.55000000000000004">
      <c r="A12" s="17" t="s">
        <v>12</v>
      </c>
      <c r="B12" s="23">
        <v>123</v>
      </c>
      <c r="C12" s="23">
        <v>175</v>
      </c>
      <c r="D12" s="23">
        <v>78</v>
      </c>
      <c r="E12" s="23">
        <v>253</v>
      </c>
      <c r="F12" s="23">
        <v>376</v>
      </c>
      <c r="G12" s="44">
        <f t="shared" si="0"/>
        <v>4305000</v>
      </c>
      <c r="H12" s="24">
        <v>37952969</v>
      </c>
      <c r="I12" s="18">
        <v>1358706.0685099436</v>
      </c>
    </row>
    <row r="13" spans="1:10" ht="30" customHeight="1" x14ac:dyDescent="0.55000000000000004">
      <c r="A13" s="17" t="s">
        <v>13</v>
      </c>
      <c r="B13" s="23">
        <v>242</v>
      </c>
      <c r="C13" s="23">
        <v>150</v>
      </c>
      <c r="D13" s="23">
        <v>603</v>
      </c>
      <c r="E13" s="23">
        <v>753</v>
      </c>
      <c r="F13" s="23">
        <v>995</v>
      </c>
      <c r="G13" s="44">
        <f t="shared" si="0"/>
        <v>8470000</v>
      </c>
      <c r="H13" s="24">
        <v>109743642</v>
      </c>
      <c r="I13" s="18">
        <v>3759750.3974277247</v>
      </c>
    </row>
    <row r="14" spans="1:10" ht="30" customHeight="1" x14ac:dyDescent="0.55000000000000004">
      <c r="A14" s="20" t="s">
        <v>14</v>
      </c>
      <c r="B14" s="36">
        <v>2638</v>
      </c>
      <c r="C14" s="36">
        <v>1735</v>
      </c>
      <c r="D14" s="36">
        <v>1926</v>
      </c>
      <c r="E14" s="36">
        <v>3661</v>
      </c>
      <c r="F14" s="24">
        <v>6299</v>
      </c>
      <c r="G14" s="44">
        <f>B14*$B$15</f>
        <v>92330000</v>
      </c>
      <c r="H14" s="24">
        <v>654411210</v>
      </c>
      <c r="I14" s="8">
        <v>23090044</v>
      </c>
    </row>
    <row r="15" spans="1:10" ht="30" customHeight="1" x14ac:dyDescent="0.55000000000000004">
      <c r="A15" s="9" t="s">
        <v>15</v>
      </c>
      <c r="B15" s="40">
        <v>35000</v>
      </c>
      <c r="F15" s="11"/>
      <c r="G15" s="46"/>
      <c r="H15" s="11"/>
      <c r="I15" s="21">
        <f>SUM(I16+I17)</f>
        <v>23090044</v>
      </c>
    </row>
    <row r="16" spans="1:10" ht="17.5" x14ac:dyDescent="0.55000000000000004">
      <c r="A16" s="12" t="s">
        <v>16</v>
      </c>
      <c r="F16" s="11"/>
      <c r="H16" s="11"/>
      <c r="I16" s="11">
        <v>18824000</v>
      </c>
    </row>
    <row r="17" spans="1:9" ht="17.5" x14ac:dyDescent="0.55000000000000004">
      <c r="A17" s="12" t="s">
        <v>17</v>
      </c>
      <c r="F17" s="11"/>
      <c r="H17" s="11"/>
      <c r="I17" s="11">
        <v>4266044</v>
      </c>
    </row>
    <row r="18" spans="1:9" ht="17.5" x14ac:dyDescent="0.55000000000000004">
      <c r="A18" s="12"/>
      <c r="F18" s="11"/>
      <c r="I18" s="14"/>
    </row>
    <row r="19" spans="1:9" ht="22.5" customHeight="1" x14ac:dyDescent="0.35">
      <c r="F19" s="15"/>
      <c r="I19" s="15"/>
    </row>
    <row r="20" spans="1:9" ht="21.75" customHeight="1" x14ac:dyDescent="0.35">
      <c r="A20" s="11"/>
      <c r="F20" s="15"/>
      <c r="I20" s="11"/>
    </row>
    <row r="21" spans="1:9" ht="28.5" customHeight="1" x14ac:dyDescent="0.35">
      <c r="A21" s="13"/>
      <c r="F21" s="15"/>
    </row>
  </sheetData>
  <phoneticPr fontId="0" type="noConversion"/>
  <printOptions horizontalCentered="1" headings="1" gridLines="1"/>
  <pageMargins left="0.5" right="0.25" top="0.75" bottom="0.25" header="0.25" footer="0.25"/>
  <pageSetup orientation="landscape" horizontalDpi="4294967292" r:id="rId1"/>
  <headerFooter alignWithMargins="0">
    <oddHeader xml:space="preserve">&amp;C&amp;"Comic Sans MS,Regular"&amp;16TIER 1 DISTRIBUTION of HIP FUNDS to the REGIONS
</oddHeader>
    <oddFooter>&amp;L&amp;D
Attachment 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/>
  <dimension ref="A1:J23"/>
  <sheetViews>
    <sheetView zoomScaleNormal="100" workbookViewId="0">
      <selection activeCell="F21" sqref="F21"/>
    </sheetView>
  </sheetViews>
  <sheetFormatPr defaultRowHeight="12.5" x14ac:dyDescent="0.25"/>
  <cols>
    <col min="1" max="1" width="27.26953125" bestFit="1" customWidth="1"/>
    <col min="2" max="7" width="12.7265625" customWidth="1"/>
    <col min="8" max="8" width="12.7265625" style="11" customWidth="1"/>
    <col min="9" max="9" width="20.7265625" hidden="1" customWidth="1"/>
    <col min="10" max="10" width="9.1796875" hidden="1" customWidth="1"/>
  </cols>
  <sheetData>
    <row r="1" spans="1:10" ht="48" customHeight="1" x14ac:dyDescent="0.25">
      <c r="A1" s="1"/>
      <c r="B1" s="4" t="s">
        <v>18</v>
      </c>
      <c r="C1" s="22" t="s">
        <v>19</v>
      </c>
      <c r="D1" s="22" t="s">
        <v>20</v>
      </c>
      <c r="E1" s="4" t="s">
        <v>21</v>
      </c>
      <c r="F1" s="32" t="s">
        <v>1</v>
      </c>
      <c r="G1" s="4" t="s">
        <v>22</v>
      </c>
      <c r="H1" s="48" t="s">
        <v>23</v>
      </c>
      <c r="I1" s="2" t="s">
        <v>0</v>
      </c>
      <c r="J1">
        <v>35000</v>
      </c>
    </row>
    <row r="2" spans="1:10" ht="30" customHeight="1" x14ac:dyDescent="0.55000000000000004">
      <c r="A2" s="5" t="s">
        <v>2</v>
      </c>
      <c r="B2" s="29">
        <v>365</v>
      </c>
      <c r="C2" s="29">
        <v>500</v>
      </c>
      <c r="D2" s="29">
        <v>225</v>
      </c>
      <c r="E2" s="29">
        <v>725</v>
      </c>
      <c r="F2" s="23">
        <v>1090</v>
      </c>
      <c r="G2" s="42">
        <f>$B$2*43750</f>
        <v>15968750</v>
      </c>
      <c r="H2" s="24">
        <v>194743291</v>
      </c>
      <c r="I2" s="6">
        <v>2913515.6980605558</v>
      </c>
    </row>
    <row r="3" spans="1:10" ht="30" customHeight="1" x14ac:dyDescent="0.55000000000000004">
      <c r="A3" s="5" t="s">
        <v>3</v>
      </c>
      <c r="B3" s="29">
        <v>320</v>
      </c>
      <c r="C3" s="29">
        <v>12</v>
      </c>
      <c r="D3" s="29">
        <v>0</v>
      </c>
      <c r="E3" s="29">
        <v>12</v>
      </c>
      <c r="F3" s="23">
        <v>332</v>
      </c>
      <c r="G3" s="42">
        <f>B3*$J$1</f>
        <v>11200000</v>
      </c>
      <c r="H3" s="24">
        <v>12613857</v>
      </c>
      <c r="I3" s="6">
        <v>459568.11393205589</v>
      </c>
    </row>
    <row r="4" spans="1:10" ht="30" customHeight="1" x14ac:dyDescent="0.55000000000000004">
      <c r="A4" s="5" t="s">
        <v>4</v>
      </c>
      <c r="B4" s="29">
        <v>43</v>
      </c>
      <c r="C4" s="29">
        <v>29</v>
      </c>
      <c r="D4" s="29">
        <v>3</v>
      </c>
      <c r="E4" s="29">
        <v>32</v>
      </c>
      <c r="F4" s="23">
        <v>75</v>
      </c>
      <c r="G4" s="42">
        <f t="shared" ref="G4:G13" si="0">B4*$J$1</f>
        <v>1505000</v>
      </c>
      <c r="H4" s="24">
        <v>5740043</v>
      </c>
      <c r="I4" s="6">
        <v>130298.84936744836</v>
      </c>
    </row>
    <row r="5" spans="1:10" ht="30" customHeight="1" x14ac:dyDescent="0.55000000000000004">
      <c r="A5" s="5" t="s">
        <v>5</v>
      </c>
      <c r="B5" s="29">
        <v>247</v>
      </c>
      <c r="C5" s="29">
        <v>387</v>
      </c>
      <c r="D5" s="29">
        <v>236</v>
      </c>
      <c r="E5" s="29">
        <v>623</v>
      </c>
      <c r="F5" s="23">
        <v>870</v>
      </c>
      <c r="G5" s="42">
        <f t="shared" si="0"/>
        <v>8645000</v>
      </c>
      <c r="H5" s="24">
        <v>92029335</v>
      </c>
      <c r="I5" s="6">
        <v>1744572.3646438404</v>
      </c>
    </row>
    <row r="6" spans="1:10" ht="30" customHeight="1" x14ac:dyDescent="0.55000000000000004">
      <c r="A6" s="5" t="s">
        <v>6</v>
      </c>
      <c r="B6" s="29">
        <v>191</v>
      </c>
      <c r="C6" s="29">
        <v>164</v>
      </c>
      <c r="D6" s="29">
        <v>68</v>
      </c>
      <c r="E6" s="29">
        <v>232</v>
      </c>
      <c r="F6" s="23">
        <v>423</v>
      </c>
      <c r="G6" s="42">
        <f t="shared" si="0"/>
        <v>6685000</v>
      </c>
      <c r="H6" s="24">
        <v>39351037</v>
      </c>
      <c r="I6" s="6">
        <v>798805.11573501094</v>
      </c>
    </row>
    <row r="7" spans="1:10" ht="30" customHeight="1" x14ac:dyDescent="0.55000000000000004">
      <c r="A7" s="5" t="s">
        <v>7</v>
      </c>
      <c r="B7" s="29">
        <v>2</v>
      </c>
      <c r="C7" s="29">
        <v>126</v>
      </c>
      <c r="D7" s="29">
        <v>556</v>
      </c>
      <c r="E7" s="29">
        <v>682</v>
      </c>
      <c r="F7" s="23">
        <v>684</v>
      </c>
      <c r="G7" s="42">
        <f t="shared" si="0"/>
        <v>70000</v>
      </c>
      <c r="H7" s="24">
        <v>95552728</v>
      </c>
      <c r="I7" s="6">
        <v>1584122.5513737828</v>
      </c>
    </row>
    <row r="8" spans="1:10" ht="30" customHeight="1" x14ac:dyDescent="0.55000000000000004">
      <c r="A8" s="5" t="s">
        <v>8</v>
      </c>
      <c r="B8" s="29">
        <v>102</v>
      </c>
      <c r="C8" s="29">
        <v>54</v>
      </c>
      <c r="D8" s="29">
        <v>16</v>
      </c>
      <c r="E8" s="29">
        <v>70</v>
      </c>
      <c r="F8" s="23">
        <v>172</v>
      </c>
      <c r="G8" s="42">
        <f t="shared" si="0"/>
        <v>3570000</v>
      </c>
      <c r="H8" s="24">
        <v>13823785</v>
      </c>
      <c r="I8" s="6">
        <v>304864.66887444892</v>
      </c>
    </row>
    <row r="9" spans="1:10" ht="30" customHeight="1" x14ac:dyDescent="0.55000000000000004">
      <c r="A9" s="5" t="s">
        <v>9</v>
      </c>
      <c r="B9" s="29">
        <v>105</v>
      </c>
      <c r="C9" s="29">
        <v>164</v>
      </c>
      <c r="D9" s="29">
        <v>442</v>
      </c>
      <c r="E9" s="29">
        <v>606</v>
      </c>
      <c r="F9" s="23">
        <v>711</v>
      </c>
      <c r="G9" s="42">
        <f t="shared" si="0"/>
        <v>3675000</v>
      </c>
      <c r="H9" s="24">
        <v>104798041</v>
      </c>
      <c r="I9" s="6">
        <v>1696797.5881325</v>
      </c>
    </row>
    <row r="10" spans="1:10" ht="30" customHeight="1" x14ac:dyDescent="0.55000000000000004">
      <c r="A10" s="5" t="s">
        <v>10</v>
      </c>
      <c r="B10" s="29">
        <v>250</v>
      </c>
      <c r="C10" s="29">
        <v>83</v>
      </c>
      <c r="D10" s="29">
        <v>8</v>
      </c>
      <c r="E10" s="29">
        <v>91</v>
      </c>
      <c r="F10" s="23">
        <v>341</v>
      </c>
      <c r="G10" s="42">
        <f t="shared" si="0"/>
        <v>8750000</v>
      </c>
      <c r="H10" s="24">
        <v>20981749</v>
      </c>
      <c r="I10" s="6">
        <v>545553.77064891404</v>
      </c>
    </row>
    <row r="11" spans="1:10" ht="30" customHeight="1" x14ac:dyDescent="0.55000000000000004">
      <c r="A11" s="5" t="s">
        <v>11</v>
      </c>
      <c r="B11" s="29">
        <v>470</v>
      </c>
      <c r="C11" s="29">
        <v>72</v>
      </c>
      <c r="D11" s="29">
        <v>31</v>
      </c>
      <c r="E11" s="29">
        <v>103</v>
      </c>
      <c r="F11" s="23">
        <v>597</v>
      </c>
      <c r="G11" s="42">
        <f t="shared" si="0"/>
        <v>16450000</v>
      </c>
      <c r="H11" s="24">
        <v>29853424</v>
      </c>
      <c r="I11" s="6">
        <v>892089.70285772101</v>
      </c>
    </row>
    <row r="12" spans="1:10" ht="30" customHeight="1" x14ac:dyDescent="0.55000000000000004">
      <c r="A12" s="5" t="s">
        <v>12</v>
      </c>
      <c r="B12" s="29">
        <v>123</v>
      </c>
      <c r="C12" s="29">
        <v>175</v>
      </c>
      <c r="D12" s="29">
        <v>78</v>
      </c>
      <c r="E12" s="29">
        <v>253</v>
      </c>
      <c r="F12" s="23">
        <v>337</v>
      </c>
      <c r="G12" s="42">
        <f t="shared" si="0"/>
        <v>4305000</v>
      </c>
      <c r="H12" s="24">
        <v>31406805</v>
      </c>
      <c r="I12" s="6">
        <v>636915.29325335333</v>
      </c>
    </row>
    <row r="13" spans="1:10" ht="30" customHeight="1" x14ac:dyDescent="0.55000000000000004">
      <c r="A13" s="5" t="s">
        <v>13</v>
      </c>
      <c r="B13" s="29">
        <v>224</v>
      </c>
      <c r="C13" s="29">
        <v>137</v>
      </c>
      <c r="D13" s="29">
        <v>531</v>
      </c>
      <c r="E13" s="29">
        <v>668</v>
      </c>
      <c r="F13" s="23">
        <v>892</v>
      </c>
      <c r="G13" s="42">
        <f t="shared" si="0"/>
        <v>7840000</v>
      </c>
      <c r="H13" s="24">
        <v>96998989</v>
      </c>
      <c r="I13" s="6">
        <v>1812896.2831203686</v>
      </c>
    </row>
    <row r="14" spans="1:10" ht="30" customHeight="1" x14ac:dyDescent="0.55000000000000004">
      <c r="A14" s="7" t="s">
        <v>14</v>
      </c>
      <c r="B14" s="29">
        <v>2442</v>
      </c>
      <c r="C14" s="29">
        <v>1903</v>
      </c>
      <c r="D14" s="29">
        <v>2194</v>
      </c>
      <c r="E14" s="29">
        <v>4097</v>
      </c>
      <c r="F14" s="24">
        <v>6524</v>
      </c>
      <c r="G14" s="42">
        <f>SUM(G2:G13)</f>
        <v>88663750</v>
      </c>
      <c r="H14" s="24">
        <v>737893084</v>
      </c>
      <c r="I14" s="8">
        <v>13520000</v>
      </c>
    </row>
    <row r="15" spans="1:10" ht="30" customHeight="1" x14ac:dyDescent="0.55000000000000004">
      <c r="A15" s="49"/>
      <c r="B15" s="50"/>
      <c r="F15" s="11"/>
      <c r="G15" s="14"/>
      <c r="I15" s="10">
        <f>SUM(I16+I18+I19)</f>
        <v>13520000</v>
      </c>
    </row>
    <row r="16" spans="1:10" ht="17.5" x14ac:dyDescent="0.55000000000000004">
      <c r="A16" s="12"/>
      <c r="F16" s="11"/>
      <c r="I16" s="11">
        <v>13520000</v>
      </c>
    </row>
    <row r="17" spans="1:9" ht="17.5" x14ac:dyDescent="0.55000000000000004">
      <c r="A17" s="12"/>
      <c r="F17" s="11"/>
      <c r="I17" s="11">
        <v>0</v>
      </c>
    </row>
    <row r="18" spans="1:9" ht="22.5" customHeight="1" x14ac:dyDescent="0.25">
      <c r="F18" s="11"/>
      <c r="I18" s="11"/>
    </row>
    <row r="19" spans="1:9" ht="21.75" customHeight="1" x14ac:dyDescent="0.25">
      <c r="A19" s="11"/>
      <c r="F19" s="11"/>
      <c r="I19" s="11"/>
    </row>
    <row r="20" spans="1:9" ht="28.5" customHeight="1" x14ac:dyDescent="0.25">
      <c r="A20" s="13"/>
      <c r="F20" s="11"/>
      <c r="I20" s="14"/>
    </row>
    <row r="21" spans="1:9" ht="15.5" x14ac:dyDescent="0.35">
      <c r="F21" s="15"/>
      <c r="I21" s="15"/>
    </row>
    <row r="22" spans="1:9" ht="15.5" x14ac:dyDescent="0.35">
      <c r="F22" s="15"/>
      <c r="I22" s="16"/>
    </row>
    <row r="23" spans="1:9" ht="15.5" x14ac:dyDescent="0.35">
      <c r="F23" s="15"/>
    </row>
  </sheetData>
  <phoneticPr fontId="0" type="noConversion"/>
  <printOptions horizontalCentered="1" headings="1" gridLines="1"/>
  <pageMargins left="0.5" right="0.25" top="0.75" bottom="0.25" header="0.25" footer="0.25"/>
  <pageSetup orientation="landscape" horizontalDpi="4294967292" r:id="rId1"/>
  <headerFooter alignWithMargins="0">
    <oddHeader xml:space="preserve">&amp;L&amp;"Comic Sans MS,Regular"&amp;16FY2008&amp;C&amp;"Comic Sans MS,Regular"&amp;16TIER 1 DISTRIBUTION of HIP FUNDS to the REGIONS
</oddHeader>
    <oddFooter>&amp;L&amp;D
Attachment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J23"/>
  <sheetViews>
    <sheetView zoomScaleNormal="100" workbookViewId="0">
      <selection activeCell="L6" sqref="L6"/>
    </sheetView>
  </sheetViews>
  <sheetFormatPr defaultRowHeight="12.5" x14ac:dyDescent="0.25"/>
  <cols>
    <col min="1" max="1" width="27.26953125" bestFit="1" customWidth="1"/>
    <col min="2" max="7" width="12.7265625" customWidth="1"/>
    <col min="8" max="8" width="12.7265625" style="11" customWidth="1"/>
    <col min="9" max="9" width="20.7265625" hidden="1" customWidth="1"/>
    <col min="10" max="10" width="9.1796875" hidden="1" customWidth="1"/>
  </cols>
  <sheetData>
    <row r="1" spans="1:10" ht="48" customHeight="1" x14ac:dyDescent="0.25">
      <c r="A1" s="1"/>
      <c r="B1" s="4" t="s">
        <v>18</v>
      </c>
      <c r="C1" s="22" t="s">
        <v>19</v>
      </c>
      <c r="D1" s="22" t="s">
        <v>20</v>
      </c>
      <c r="E1" s="4" t="s">
        <v>21</v>
      </c>
      <c r="F1" s="32" t="s">
        <v>1</v>
      </c>
      <c r="G1" s="4" t="s">
        <v>22</v>
      </c>
      <c r="H1" s="48" t="s">
        <v>23</v>
      </c>
      <c r="I1" s="2" t="s">
        <v>0</v>
      </c>
      <c r="J1">
        <v>35000</v>
      </c>
    </row>
    <row r="2" spans="1:10" ht="30" customHeight="1" x14ac:dyDescent="0.55000000000000004">
      <c r="A2" s="5" t="s">
        <v>2</v>
      </c>
      <c r="B2" s="59">
        <v>459</v>
      </c>
      <c r="C2" s="29"/>
      <c r="D2" s="29"/>
      <c r="E2" s="113">
        <v>797</v>
      </c>
      <c r="F2" s="23">
        <v>1256</v>
      </c>
      <c r="G2" s="42">
        <v>0.23896164424065752</v>
      </c>
      <c r="H2" s="29">
        <v>217965315</v>
      </c>
      <c r="I2" s="6">
        <v>2913515.6980605558</v>
      </c>
    </row>
    <row r="3" spans="1:10" ht="30" customHeight="1" x14ac:dyDescent="0.55000000000000004">
      <c r="A3" s="5" t="s">
        <v>3</v>
      </c>
      <c r="B3" s="59">
        <v>33</v>
      </c>
      <c r="C3" s="29"/>
      <c r="D3" s="29"/>
      <c r="E3" s="113">
        <v>2</v>
      </c>
      <c r="F3" s="23">
        <v>35</v>
      </c>
      <c r="G3" s="42">
        <v>3.5929295054358658E-3</v>
      </c>
      <c r="H3" s="29">
        <v>1393656</v>
      </c>
      <c r="I3" s="6">
        <v>459568.11393205589</v>
      </c>
    </row>
    <row r="4" spans="1:10" ht="30" customHeight="1" x14ac:dyDescent="0.55000000000000004">
      <c r="A4" s="5" t="s">
        <v>4</v>
      </c>
      <c r="B4" s="59">
        <v>37</v>
      </c>
      <c r="C4" s="29"/>
      <c r="D4" s="29"/>
      <c r="E4" s="113">
        <v>58</v>
      </c>
      <c r="F4" s="23">
        <v>95</v>
      </c>
      <c r="G4" s="42">
        <v>1.2931526050217612E-2</v>
      </c>
      <c r="H4" s="29">
        <v>8635880</v>
      </c>
      <c r="I4" s="6">
        <v>130298.84936744836</v>
      </c>
    </row>
    <row r="5" spans="1:10" ht="30" customHeight="1" x14ac:dyDescent="0.55000000000000004">
      <c r="A5" s="5" t="s">
        <v>5</v>
      </c>
      <c r="B5" s="59">
        <v>350</v>
      </c>
      <c r="C5" s="29"/>
      <c r="D5" s="29"/>
      <c r="E5" s="113">
        <v>677</v>
      </c>
      <c r="F5" s="23">
        <v>1027</v>
      </c>
      <c r="G5" s="42">
        <v>0.14598985487757032</v>
      </c>
      <c r="H5" s="29">
        <v>102812242</v>
      </c>
      <c r="I5" s="6">
        <v>1744572.3646438404</v>
      </c>
    </row>
    <row r="6" spans="1:10" ht="30" customHeight="1" x14ac:dyDescent="0.55000000000000004">
      <c r="A6" s="5" t="s">
        <v>6</v>
      </c>
      <c r="B6" s="59">
        <v>153</v>
      </c>
      <c r="C6" s="29"/>
      <c r="D6" s="29"/>
      <c r="E6" s="113">
        <v>219</v>
      </c>
      <c r="F6" s="23">
        <v>372</v>
      </c>
      <c r="G6" s="42">
        <v>5.220719120490315E-2</v>
      </c>
      <c r="H6" s="29">
        <v>36212939</v>
      </c>
      <c r="I6" s="6">
        <v>798805.11573501094</v>
      </c>
    </row>
    <row r="7" spans="1:10" ht="30" customHeight="1" x14ac:dyDescent="0.55000000000000004">
      <c r="A7" s="5" t="s">
        <v>7</v>
      </c>
      <c r="B7" s="59">
        <v>0</v>
      </c>
      <c r="C7" s="29"/>
      <c r="D7" s="29"/>
      <c r="E7" s="113">
        <v>510</v>
      </c>
      <c r="F7" s="23">
        <v>510</v>
      </c>
      <c r="G7" s="42">
        <v>8.5826356455141278E-2</v>
      </c>
      <c r="H7" s="29">
        <v>71402040</v>
      </c>
      <c r="I7" s="6">
        <v>1584122.5513737828</v>
      </c>
    </row>
    <row r="8" spans="1:10" ht="30" customHeight="1" x14ac:dyDescent="0.55000000000000004">
      <c r="A8" s="5" t="s">
        <v>8</v>
      </c>
      <c r="B8" s="59">
        <v>173</v>
      </c>
      <c r="C8" s="29"/>
      <c r="D8" s="29"/>
      <c r="E8" s="113">
        <v>79</v>
      </c>
      <c r="F8" s="23">
        <v>252</v>
      </c>
      <c r="G8" s="42">
        <v>3.0827743801785934E-2</v>
      </c>
      <c r="H8" s="29">
        <v>17603572</v>
      </c>
      <c r="I8" s="6">
        <v>304864.66887444892</v>
      </c>
    </row>
    <row r="9" spans="1:10" ht="30" customHeight="1" x14ac:dyDescent="0.55000000000000004">
      <c r="A9" s="5" t="s">
        <v>9</v>
      </c>
      <c r="B9" s="59">
        <v>104</v>
      </c>
      <c r="C9" s="29"/>
      <c r="D9" s="29"/>
      <c r="E9" s="113">
        <v>607</v>
      </c>
      <c r="F9" s="23">
        <v>847</v>
      </c>
      <c r="G9" s="42">
        <v>0.14456392802364643</v>
      </c>
      <c r="H9" s="29">
        <v>121674285</v>
      </c>
      <c r="I9" s="6">
        <v>1696797.5881325</v>
      </c>
    </row>
    <row r="10" spans="1:10" ht="30" customHeight="1" x14ac:dyDescent="0.55000000000000004">
      <c r="A10" s="5" t="s">
        <v>10</v>
      </c>
      <c r="B10" s="59">
        <v>224</v>
      </c>
      <c r="C10" s="29"/>
      <c r="D10" s="29"/>
      <c r="E10" s="113">
        <v>139</v>
      </c>
      <c r="F10" s="23">
        <v>363</v>
      </c>
      <c r="G10" s="42">
        <v>4.5162140192916242E-2</v>
      </c>
      <c r="H10" s="29">
        <v>26510791</v>
      </c>
      <c r="I10" s="6">
        <v>545553.77064891404</v>
      </c>
    </row>
    <row r="11" spans="1:10" ht="30" customHeight="1" x14ac:dyDescent="0.55000000000000004">
      <c r="A11" s="5" t="s">
        <v>11</v>
      </c>
      <c r="B11" s="59">
        <v>442</v>
      </c>
      <c r="C11" s="29"/>
      <c r="D11" s="29"/>
      <c r="E11" s="113">
        <v>162</v>
      </c>
      <c r="F11" s="23">
        <v>600</v>
      </c>
      <c r="G11" s="42">
        <v>6.5096173138724706E-2</v>
      </c>
      <c r="H11" s="29">
        <v>29238628</v>
      </c>
      <c r="I11" s="6">
        <v>892089.70285772101</v>
      </c>
    </row>
    <row r="12" spans="1:10" ht="30" customHeight="1" x14ac:dyDescent="0.55000000000000004">
      <c r="A12" s="5" t="s">
        <v>12</v>
      </c>
      <c r="B12" s="59">
        <v>82</v>
      </c>
      <c r="C12" s="29"/>
      <c r="D12" s="29"/>
      <c r="E12" s="113">
        <v>201</v>
      </c>
      <c r="F12" s="23">
        <v>283</v>
      </c>
      <c r="G12" s="42">
        <v>4.0974391523063702E-2</v>
      </c>
      <c r="H12" s="29">
        <v>29468830</v>
      </c>
      <c r="I12" s="6">
        <v>636915.29325335333</v>
      </c>
    </row>
    <row r="13" spans="1:10" ht="30" customHeight="1" x14ac:dyDescent="0.55000000000000004">
      <c r="A13" s="5" t="s">
        <v>13</v>
      </c>
      <c r="B13" s="59">
        <v>105</v>
      </c>
      <c r="C13" s="29"/>
      <c r="D13" s="29"/>
      <c r="E13" s="113">
        <v>705</v>
      </c>
      <c r="F13" s="23">
        <v>890</v>
      </c>
      <c r="G13" s="42">
        <v>0.13386612098593725</v>
      </c>
      <c r="H13" s="29">
        <v>100318461</v>
      </c>
      <c r="I13" s="6">
        <v>1812896.2831203686</v>
      </c>
    </row>
    <row r="14" spans="1:10" ht="30" customHeight="1" x14ac:dyDescent="0.55000000000000004">
      <c r="A14" s="7" t="s">
        <v>14</v>
      </c>
      <c r="B14" s="157">
        <f>SUM(B2:B13)</f>
        <v>2162</v>
      </c>
      <c r="C14" s="29"/>
      <c r="D14" s="29"/>
      <c r="E14" s="158">
        <f>SUM(E2:E13)</f>
        <v>4156</v>
      </c>
      <c r="F14" s="158">
        <f>SUM(F2:F13)</f>
        <v>6530</v>
      </c>
      <c r="G14" s="42">
        <v>1</v>
      </c>
      <c r="H14" s="29">
        <v>763236639</v>
      </c>
      <c r="I14" s="8">
        <v>13520000</v>
      </c>
    </row>
    <row r="15" spans="1:10" ht="34.5" customHeight="1" x14ac:dyDescent="0.55000000000000004">
      <c r="A15" s="49"/>
      <c r="B15" s="50"/>
      <c r="F15" s="11"/>
      <c r="G15" s="14"/>
      <c r="I15" s="10">
        <f>SUM(I16+I18+I19)</f>
        <v>13520000</v>
      </c>
    </row>
    <row r="16" spans="1:10" ht="17.5" x14ac:dyDescent="0.55000000000000004">
      <c r="A16" s="12"/>
      <c r="F16" s="11"/>
      <c r="I16" s="11">
        <v>13520000</v>
      </c>
    </row>
    <row r="17" spans="1:9" ht="17.5" x14ac:dyDescent="0.55000000000000004">
      <c r="A17" s="12"/>
      <c r="F17" s="11"/>
      <c r="I17" s="11">
        <v>0</v>
      </c>
    </row>
    <row r="18" spans="1:9" ht="22.5" customHeight="1" x14ac:dyDescent="0.25">
      <c r="F18" s="11"/>
      <c r="I18" s="11"/>
    </row>
    <row r="19" spans="1:9" ht="21.75" customHeight="1" x14ac:dyDescent="0.25">
      <c r="A19" s="11"/>
      <c r="F19" s="11"/>
      <c r="I19" s="11"/>
    </row>
    <row r="20" spans="1:9" ht="28.5" customHeight="1" x14ac:dyDescent="0.25">
      <c r="A20" s="13"/>
      <c r="F20" s="11"/>
      <c r="I20" s="14"/>
    </row>
    <row r="21" spans="1:9" ht="15.5" x14ac:dyDescent="0.35">
      <c r="F21" s="15"/>
      <c r="I21" s="15"/>
    </row>
    <row r="22" spans="1:9" ht="15.5" x14ac:dyDescent="0.35">
      <c r="F22" s="15"/>
      <c r="I22" s="16"/>
    </row>
    <row r="23" spans="1:9" ht="15.5" x14ac:dyDescent="0.35">
      <c r="F23" s="15"/>
    </row>
  </sheetData>
  <printOptions horizontalCentered="1" headings="1" gridLines="1"/>
  <pageMargins left="0.5" right="0.25" top="0.75" bottom="0.25" header="0.25" footer="0.25"/>
  <pageSetup orientation="landscape" horizontalDpi="4294967292" r:id="rId1"/>
  <headerFooter alignWithMargins="0">
    <oddHeader xml:space="preserve">&amp;L&amp;"Comic Sans MS,Regular"&amp;16FY2008&amp;C&amp;"Comic Sans MS,Regular"&amp;16TIER 1 DISTRIBUTION of HIP FUNDS to the REGIONS
</oddHeader>
    <oddFooter>&amp;L&amp;D
Attachment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45" baseType="lpstr">
      <vt:lpstr>2021 Data</vt:lpstr>
      <vt:lpstr>HIPHUD</vt:lpstr>
      <vt:lpstr>Milestone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2012Data</vt:lpstr>
      <vt:lpstr>Data</vt:lpstr>
      <vt:lpstr>2013Data</vt:lpstr>
      <vt:lpstr>2014Data</vt:lpstr>
      <vt:lpstr>2015Data</vt:lpstr>
      <vt:lpstr>2016Data</vt:lpstr>
      <vt:lpstr>2017Data</vt:lpstr>
      <vt:lpstr>2018Data</vt:lpstr>
      <vt:lpstr>2019Data</vt:lpstr>
      <vt:lpstr>2020Data</vt:lpstr>
      <vt:lpstr>2021Data</vt:lpstr>
      <vt:lpstr>2022Data</vt:lpstr>
      <vt:lpstr>Milestones 14-15</vt:lpstr>
      <vt:lpstr>Milestones 14-17</vt:lpstr>
      <vt:lpstr>Milestones 15-16</vt:lpstr>
      <vt:lpstr>Milestones 18-22 </vt:lpstr>
      <vt:lpstr>Appropriations</vt:lpstr>
      <vt:lpstr>Milestones2</vt:lpstr>
      <vt:lpstr>ChartB</vt:lpstr>
      <vt:lpstr>'2016Data'!Print_Area</vt:lpstr>
      <vt:lpstr>'2017Data'!Print_Area</vt:lpstr>
      <vt:lpstr>'2018Data'!Print_Area</vt:lpstr>
      <vt:lpstr>'2019Data'!Print_Area</vt:lpstr>
      <vt:lpstr>'2020Data'!Print_Area</vt:lpstr>
      <vt:lpstr>'2021 Data'!Print_Area</vt:lpstr>
      <vt:lpstr>'2021Data'!Print_Area</vt:lpstr>
      <vt:lpstr>'2022Data'!Print_Area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</vt:vector>
  </TitlesOfParts>
  <Company>Dept. of the Interior - Indian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Leslie.Jensen</dc:creator>
  <cp:lastModifiedBy>BIA User</cp:lastModifiedBy>
  <cp:lastPrinted>2018-07-31T18:29:28Z</cp:lastPrinted>
  <dcterms:created xsi:type="dcterms:W3CDTF">2008-12-15T14:28:10Z</dcterms:created>
  <dcterms:modified xsi:type="dcterms:W3CDTF">2022-12-06T17:35:50Z</dcterms:modified>
</cp:coreProperties>
</file>