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ven.Larrabee\Desktop\_OngoingWork\Ops\Severity\20180328_LTS-Severity-Spreadsheet\"/>
    </mc:Choice>
  </mc:AlternateContent>
  <bookViews>
    <workbookView xWindow="600" yWindow="195" windowWidth="12075" windowHeight="7680" tabRatio="790"/>
  </bookViews>
  <sheets>
    <sheet name="Cost Est. Wkst" sheetId="2" r:id="rId1"/>
    <sheet name=" Reources Rpt " sheetId="3" r:id="rId2"/>
    <sheet name="Prevention" sheetId="33" r:id="rId3"/>
    <sheet name="Rest of the US Pay Tables 2018" sheetId="1" state="hidden" r:id="rId4"/>
    <sheet name="Prev Cost Tables" sheetId="37" state="hidden" r:id="rId5"/>
    <sheet name="IQCS Positions &amp; AD Rates" sheetId="4" state="hidden" r:id="rId6"/>
  </sheets>
  <definedNames>
    <definedName name="_xlnm._FilterDatabase" localSheetId="0" hidden="1">'Cost Est. Wkst'!$A$18:$BC$87</definedName>
    <definedName name="_xlnm._FilterDatabase" localSheetId="5" hidden="1">'IQCS Positions &amp; AD Rates'!$C$3:$E$374</definedName>
    <definedName name="biaad">#REF!</definedName>
    <definedName name="biaair">#REF!</definedName>
    <definedName name="biaequip">#REF!</definedName>
    <definedName name="biags1">#REF!</definedName>
    <definedName name="biags2">#REF!</definedName>
    <definedName name="biags3">#REF!</definedName>
    <definedName name="biags4">#REF!</definedName>
    <definedName name="biamisc">#REF!</definedName>
    <definedName name="blmad">#REF!</definedName>
    <definedName name="blmair">#REF!</definedName>
    <definedName name="blmequip">#REF!</definedName>
    <definedName name="blmgs1">#REF!</definedName>
    <definedName name="blmgs2">#REF!</definedName>
    <definedName name="blmgs3">#REF!</definedName>
    <definedName name="blmgs4">#REF!</definedName>
    <definedName name="blmmisc">#REF!</definedName>
    <definedName name="fwsad">#REF!</definedName>
    <definedName name="fwsair">#REF!</definedName>
    <definedName name="fwsequip">#REF!</definedName>
    <definedName name="fwsgs1">#REF!</definedName>
    <definedName name="fwsgs2">#REF!</definedName>
    <definedName name="fwsgs3">#REF!</definedName>
    <definedName name="fwsgs4">#REF!</definedName>
    <definedName name="fwsmisc">#REF!</definedName>
    <definedName name="npsad">#REF!</definedName>
    <definedName name="npsair">#REF!</definedName>
    <definedName name="npsequip">#REF!</definedName>
    <definedName name="npsgs1">#REF!</definedName>
    <definedName name="npsgs2">#REF!</definedName>
    <definedName name="npsgs3">#REF!</definedName>
    <definedName name="npsgs4">#REF!</definedName>
    <definedName name="npsmisc">#REF!</definedName>
    <definedName name="_xlnm.Print_Area" localSheetId="1">' Reources Rpt '!$A$1:$G$61</definedName>
    <definedName name="_xlnm.Print_Area" localSheetId="0">'Cost Est. Wkst'!$A$1:$U$87</definedName>
    <definedName name="_xlnm.Print_Area" localSheetId="5">'IQCS Positions &amp; AD Rates'!$A$1:$Y$397</definedName>
    <definedName name="_xlnm.Print_Area" localSheetId="3">'Rest of the US Pay Tables 2018'!$A$1:$P$152</definedName>
    <definedName name="statead">#REF!</definedName>
    <definedName name="stateair">#REF!</definedName>
    <definedName name="stateequip">#REF!</definedName>
    <definedName name="stategs1">#REF!</definedName>
    <definedName name="stategs2">#REF!</definedName>
    <definedName name="stategs3">#REF!</definedName>
    <definedName name="stategs4">#REF!</definedName>
    <definedName name="statemisc">#REF!</definedName>
    <definedName name="usfsad">#REF!</definedName>
    <definedName name="usfsair">#REF!</definedName>
    <definedName name="usfsequip">#REF!</definedName>
    <definedName name="usfsgs1">#REF!</definedName>
    <definedName name="usfsgs2">#REF!</definedName>
    <definedName name="usfsgs3">#REF!</definedName>
    <definedName name="usfsgs4">#REF!</definedName>
    <definedName name="usfsmisc">#REF!</definedName>
  </definedNames>
  <calcPr calcId="162913"/>
</workbook>
</file>

<file path=xl/calcChain.xml><?xml version="1.0" encoding="utf-8"?>
<calcChain xmlns="http://schemas.openxmlformats.org/spreadsheetml/2006/main">
  <c r="B389" i="4" l="1"/>
  <c r="B390" i="4"/>
  <c r="L40" i="1" l="1"/>
  <c r="K40" i="1"/>
  <c r="J40" i="1"/>
  <c r="I40" i="1"/>
  <c r="H40" i="1"/>
  <c r="G40" i="1"/>
  <c r="F40" i="1"/>
  <c r="E40" i="1"/>
  <c r="D40" i="1"/>
  <c r="C40" i="1"/>
  <c r="L38" i="1"/>
  <c r="K38" i="1"/>
  <c r="J38" i="1"/>
  <c r="I38" i="1"/>
  <c r="H38" i="1"/>
  <c r="G38" i="1"/>
  <c r="F38" i="1"/>
  <c r="E38" i="1"/>
  <c r="D38" i="1"/>
  <c r="C38" i="1"/>
  <c r="L36" i="1"/>
  <c r="K36" i="1"/>
  <c r="J36" i="1"/>
  <c r="I36" i="1"/>
  <c r="H36" i="1"/>
  <c r="G36" i="1"/>
  <c r="F36" i="1"/>
  <c r="E36" i="1"/>
  <c r="D36" i="1"/>
  <c r="C36" i="1"/>
  <c r="L34" i="1"/>
  <c r="K34" i="1"/>
  <c r="J34" i="1"/>
  <c r="I34" i="1"/>
  <c r="H34" i="1"/>
  <c r="G34" i="1"/>
  <c r="F34" i="1"/>
  <c r="E34" i="1"/>
  <c r="D34" i="1"/>
  <c r="C34" i="1"/>
  <c r="L32" i="1"/>
  <c r="K32" i="1"/>
  <c r="J32" i="1"/>
  <c r="I32" i="1"/>
  <c r="H32" i="1"/>
  <c r="G32" i="1"/>
  <c r="F32" i="1"/>
  <c r="E32" i="1"/>
  <c r="D32" i="1"/>
  <c r="C32" i="1"/>
  <c r="L30" i="1"/>
  <c r="K30" i="1"/>
  <c r="J30" i="1"/>
  <c r="I30" i="1"/>
  <c r="H30" i="1"/>
  <c r="G30" i="1"/>
  <c r="F30" i="1"/>
  <c r="E30" i="1"/>
  <c r="D30" i="1"/>
  <c r="C30" i="1"/>
  <c r="L28" i="1"/>
  <c r="K28" i="1"/>
  <c r="J28" i="1"/>
  <c r="I28" i="1"/>
  <c r="H28" i="1"/>
  <c r="G28" i="1"/>
  <c r="F28" i="1"/>
  <c r="E28" i="1"/>
  <c r="D28" i="1"/>
  <c r="C28" i="1"/>
  <c r="L26" i="1"/>
  <c r="K26" i="1"/>
  <c r="J26" i="1"/>
  <c r="I26" i="1"/>
  <c r="H26" i="1"/>
  <c r="G26" i="1"/>
  <c r="F26" i="1"/>
  <c r="E26" i="1"/>
  <c r="D26" i="1"/>
  <c r="C26" i="1"/>
  <c r="L24" i="1"/>
  <c r="K24" i="1"/>
  <c r="J24" i="1"/>
  <c r="I24" i="1"/>
  <c r="H24" i="1"/>
  <c r="G24" i="1"/>
  <c r="F24" i="1"/>
  <c r="E24" i="1"/>
  <c r="D24" i="1"/>
  <c r="C24" i="1"/>
  <c r="L22" i="1"/>
  <c r="K22" i="1"/>
  <c r="J22" i="1"/>
  <c r="I22" i="1"/>
  <c r="H22" i="1"/>
  <c r="G22" i="1"/>
  <c r="F22" i="1"/>
  <c r="E22" i="1"/>
  <c r="D22" i="1"/>
  <c r="C22" i="1"/>
  <c r="L20" i="1"/>
  <c r="K20" i="1"/>
  <c r="J20" i="1"/>
  <c r="I20" i="1"/>
  <c r="H20" i="1"/>
  <c r="G20" i="1"/>
  <c r="F20" i="1"/>
  <c r="E20" i="1"/>
  <c r="D20" i="1"/>
  <c r="C20" i="1"/>
  <c r="L18" i="1"/>
  <c r="K18" i="1"/>
  <c r="J18" i="1"/>
  <c r="I18" i="1"/>
  <c r="H18" i="1"/>
  <c r="G18" i="1"/>
  <c r="F18" i="1"/>
  <c r="E18" i="1"/>
  <c r="D18" i="1"/>
  <c r="C18" i="1"/>
  <c r="L16" i="1"/>
  <c r="K16" i="1"/>
  <c r="J16" i="1"/>
  <c r="I16" i="1"/>
  <c r="H16" i="1"/>
  <c r="G16" i="1"/>
  <c r="F16" i="1"/>
  <c r="E16" i="1"/>
  <c r="D16" i="1"/>
  <c r="C16" i="1"/>
  <c r="L14" i="1"/>
  <c r="K14" i="1"/>
  <c r="J14" i="1"/>
  <c r="I14" i="1"/>
  <c r="H14" i="1"/>
  <c r="G14" i="1"/>
  <c r="F14" i="1"/>
  <c r="E14" i="1"/>
  <c r="D14" i="1"/>
  <c r="C14" i="1"/>
  <c r="D12" i="1"/>
  <c r="E12" i="1"/>
  <c r="F12" i="1"/>
  <c r="G12" i="1"/>
  <c r="H12" i="1"/>
  <c r="I12" i="1"/>
  <c r="J12" i="1"/>
  <c r="K12" i="1"/>
  <c r="L12" i="1"/>
  <c r="C12" i="1"/>
  <c r="R68" i="2" l="1"/>
  <c r="S68" i="2"/>
  <c r="V40" i="1" l="1"/>
  <c r="U40" i="1"/>
  <c r="R40" i="1"/>
  <c r="Q40" i="1"/>
  <c r="X38" i="1"/>
  <c r="W38" i="1"/>
  <c r="T38" i="1"/>
  <c r="S38" i="1"/>
  <c r="P38" i="1"/>
  <c r="O38" i="1"/>
  <c r="V36" i="1"/>
  <c r="U36" i="1"/>
  <c r="R36" i="1"/>
  <c r="Q36" i="1"/>
  <c r="X34" i="1"/>
  <c r="W34" i="1"/>
  <c r="T34" i="1"/>
  <c r="S34" i="1"/>
  <c r="P34" i="1"/>
  <c r="O34" i="1"/>
  <c r="V32" i="1"/>
  <c r="U32" i="1"/>
  <c r="R32" i="1"/>
  <c r="Q32" i="1"/>
  <c r="X30" i="1"/>
  <c r="W30" i="1"/>
  <c r="V30" i="1"/>
  <c r="U30" i="1"/>
  <c r="R30" i="1"/>
  <c r="Q30" i="1"/>
  <c r="P30" i="1"/>
  <c r="O30" i="1"/>
  <c r="X28" i="1"/>
  <c r="U28" i="1"/>
  <c r="Q28" i="1"/>
  <c r="W26" i="1"/>
  <c r="W20" i="1"/>
  <c r="V20" i="1"/>
  <c r="U20" i="1"/>
  <c r="R20" i="1"/>
  <c r="Q20" i="1"/>
  <c r="X18" i="1"/>
  <c r="W18" i="1"/>
  <c r="T18" i="1"/>
  <c r="S18" i="1"/>
  <c r="P18" i="1"/>
  <c r="O18" i="1"/>
  <c r="W16" i="1"/>
  <c r="V16" i="1"/>
  <c r="U16" i="1"/>
  <c r="R16" i="1"/>
  <c r="Q16" i="1"/>
  <c r="X14" i="1"/>
  <c r="W14" i="1"/>
  <c r="U14" i="1"/>
  <c r="S14" i="1"/>
  <c r="Q14" i="1"/>
  <c r="V12" i="1"/>
  <c r="U12" i="1"/>
  <c r="R12" i="1"/>
  <c r="Q12" i="1"/>
  <c r="O12" i="1"/>
  <c r="X40" i="1"/>
  <c r="W40" i="1"/>
  <c r="T40" i="1"/>
  <c r="S40" i="1"/>
  <c r="P40" i="1"/>
  <c r="O40" i="1"/>
  <c r="V38" i="1"/>
  <c r="U38" i="1"/>
  <c r="R38" i="1"/>
  <c r="Q38" i="1"/>
  <c r="X36" i="1"/>
  <c r="W36" i="1"/>
  <c r="T36" i="1"/>
  <c r="S36" i="1"/>
  <c r="P36" i="1"/>
  <c r="O36" i="1"/>
  <c r="V34" i="1"/>
  <c r="U34" i="1"/>
  <c r="R34" i="1"/>
  <c r="Q34" i="1"/>
  <c r="X32" i="1"/>
  <c r="W32" i="1"/>
  <c r="T32" i="1"/>
  <c r="S32" i="1"/>
  <c r="P32" i="1"/>
  <c r="O32" i="1"/>
  <c r="T30" i="1"/>
  <c r="S30" i="1"/>
  <c r="W28" i="1"/>
  <c r="V28" i="1"/>
  <c r="T28" i="1"/>
  <c r="S28" i="1"/>
  <c r="R28" i="1"/>
  <c r="P28" i="1"/>
  <c r="O28" i="1"/>
  <c r="X26" i="1"/>
  <c r="V26" i="1"/>
  <c r="U26" i="1"/>
  <c r="T26" i="1"/>
  <c r="S26" i="1"/>
  <c r="R26" i="1"/>
  <c r="Q26" i="1"/>
  <c r="P26" i="1"/>
  <c r="O26" i="1"/>
  <c r="X24" i="1"/>
  <c r="W24" i="1"/>
  <c r="V24" i="1"/>
  <c r="U24" i="1"/>
  <c r="T24" i="1"/>
  <c r="S24" i="1"/>
  <c r="R24" i="1"/>
  <c r="Q24" i="1"/>
  <c r="P24" i="1"/>
  <c r="O24" i="1"/>
  <c r="X22" i="1"/>
  <c r="W22" i="1"/>
  <c r="V22" i="1"/>
  <c r="U22" i="1"/>
  <c r="T22" i="1"/>
  <c r="S22" i="1"/>
  <c r="R22" i="1"/>
  <c r="Q22" i="1"/>
  <c r="P22" i="1"/>
  <c r="O22" i="1"/>
  <c r="X20" i="1"/>
  <c r="T20" i="1"/>
  <c r="S20" i="1"/>
  <c r="P20" i="1"/>
  <c r="O20" i="1"/>
  <c r="V18" i="1"/>
  <c r="U18" i="1"/>
  <c r="R18" i="1"/>
  <c r="Q18" i="1"/>
  <c r="X16" i="1"/>
  <c r="T16" i="1"/>
  <c r="S16" i="1"/>
  <c r="P16" i="1"/>
  <c r="O16" i="1"/>
  <c r="V14" i="1"/>
  <c r="T14" i="1"/>
  <c r="R14" i="1"/>
  <c r="P14" i="1"/>
  <c r="O14" i="1"/>
  <c r="P12" i="1"/>
  <c r="S12" i="1"/>
  <c r="T12" i="1"/>
  <c r="W12" i="1"/>
  <c r="X12" i="1"/>
  <c r="I9" i="33" l="1"/>
  <c r="I10" i="33"/>
  <c r="A24" i="3" l="1"/>
  <c r="H24" i="33"/>
  <c r="G24" i="33"/>
  <c r="A1" i="3" l="1"/>
  <c r="D42" i="3"/>
  <c r="C42" i="3"/>
  <c r="A42" i="3"/>
  <c r="A41" i="3"/>
  <c r="O65" i="2"/>
  <c r="P65" i="2"/>
  <c r="J65" i="2"/>
  <c r="H65" i="2"/>
  <c r="I65" i="2" s="1"/>
  <c r="M65" i="2" s="1"/>
  <c r="G65" i="2"/>
  <c r="Q65" i="2" s="1"/>
  <c r="R65" i="2" s="1"/>
  <c r="F65" i="2"/>
  <c r="D66" i="2"/>
  <c r="E66" i="2"/>
  <c r="K65" i="2" l="1"/>
  <c r="L65" i="2" s="1"/>
  <c r="F10" i="37" l="1"/>
  <c r="H5" i="4" l="1"/>
  <c r="I5" i="4"/>
  <c r="A376" i="4"/>
  <c r="B392" i="4" l="1"/>
  <c r="P47" i="2"/>
  <c r="C30" i="33" l="1"/>
  <c r="N19" i="33"/>
  <c r="M19" i="33"/>
  <c r="L19" i="33"/>
  <c r="J11" i="33"/>
  <c r="J16" i="33"/>
  <c r="J17" i="33"/>
  <c r="J18" i="33"/>
  <c r="I18" i="33"/>
  <c r="H18" i="33"/>
  <c r="K10" i="33"/>
  <c r="K11" i="33"/>
  <c r="K12" i="33"/>
  <c r="K13" i="33"/>
  <c r="K14" i="33"/>
  <c r="K15" i="33"/>
  <c r="K16" i="33"/>
  <c r="K17" i="33"/>
  <c r="K18" i="33"/>
  <c r="K9" i="33"/>
  <c r="I25" i="33"/>
  <c r="H10" i="33" s="1"/>
  <c r="I28" i="33"/>
  <c r="H13" i="33" s="1"/>
  <c r="I29" i="33"/>
  <c r="H14" i="33" s="1"/>
  <c r="I30" i="33"/>
  <c r="H15" i="33" s="1"/>
  <c r="I31" i="33"/>
  <c r="H16" i="33" s="1"/>
  <c r="I32" i="33"/>
  <c r="H17" i="33" s="1"/>
  <c r="J29" i="33"/>
  <c r="I14" i="33" s="1"/>
  <c r="J30" i="33"/>
  <c r="I15" i="33" s="1"/>
  <c r="J33" i="33"/>
  <c r="K26" i="33"/>
  <c r="K31" i="33"/>
  <c r="K32" i="33"/>
  <c r="K33" i="33"/>
  <c r="K19" i="33" l="1"/>
  <c r="C32" i="33" s="1"/>
  <c r="H25" i="33"/>
  <c r="K25" i="33" s="1"/>
  <c r="J10" i="33" s="1"/>
  <c r="H26" i="33"/>
  <c r="H27" i="33"/>
  <c r="K27" i="33" s="1"/>
  <c r="J12" i="33" s="1"/>
  <c r="H28" i="33"/>
  <c r="K28" i="33" s="1"/>
  <c r="J13" i="33" s="1"/>
  <c r="H29" i="33"/>
  <c r="K29" i="33" s="1"/>
  <c r="J14" i="33" s="1"/>
  <c r="H30" i="33"/>
  <c r="K30" i="33" s="1"/>
  <c r="J15" i="33" s="1"/>
  <c r="H31" i="33"/>
  <c r="H32" i="33"/>
  <c r="H33" i="33"/>
  <c r="K24" i="33"/>
  <c r="J9" i="33" s="1"/>
  <c r="G27" i="33"/>
  <c r="G28" i="33"/>
  <c r="J28" i="33" s="1"/>
  <c r="I13" i="33" s="1"/>
  <c r="G29" i="33"/>
  <c r="G30" i="33"/>
  <c r="G32" i="33"/>
  <c r="J32" i="33" s="1"/>
  <c r="I17" i="33" s="1"/>
  <c r="G33" i="33"/>
  <c r="I33" i="33" s="1"/>
  <c r="G25" i="33"/>
  <c r="J25" i="33" s="1"/>
  <c r="G26" i="33"/>
  <c r="J19" i="33" l="1"/>
  <c r="I26" i="33"/>
  <c r="H11" i="33" s="1"/>
  <c r="J26" i="33"/>
  <c r="I11" i="33" s="1"/>
  <c r="J27" i="33"/>
  <c r="I12" i="33" s="1"/>
  <c r="I27" i="33"/>
  <c r="H12" i="33" s="1"/>
  <c r="J24" i="33"/>
  <c r="I24" i="33"/>
  <c r="H9" i="33" s="1"/>
  <c r="E25" i="33"/>
  <c r="E26" i="33"/>
  <c r="E27" i="33"/>
  <c r="E28" i="33"/>
  <c r="E29" i="33"/>
  <c r="E30" i="33"/>
  <c r="E31" i="33"/>
  <c r="E32" i="33"/>
  <c r="E33" i="33"/>
  <c r="E24" i="33"/>
  <c r="H19" i="33" l="1"/>
  <c r="C33" i="33" s="1"/>
  <c r="H321" i="4" l="1"/>
  <c r="I321" i="4"/>
  <c r="J321" i="4"/>
  <c r="K321" i="4"/>
  <c r="L321" i="4"/>
  <c r="M321" i="4"/>
  <c r="N321" i="4"/>
  <c r="O321" i="4"/>
  <c r="P321" i="4"/>
  <c r="R321" i="4"/>
  <c r="S321" i="4"/>
  <c r="T321" i="4"/>
  <c r="U321" i="4"/>
  <c r="V321" i="4"/>
  <c r="W321" i="4"/>
  <c r="X321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H322" i="4"/>
  <c r="I322" i="4"/>
  <c r="J322" i="4"/>
  <c r="K322" i="4"/>
  <c r="L322" i="4"/>
  <c r="M322" i="4"/>
  <c r="N322" i="4"/>
  <c r="O322" i="4"/>
  <c r="Q322" i="4"/>
  <c r="R322" i="4"/>
  <c r="S322" i="4"/>
  <c r="T322" i="4"/>
  <c r="U322" i="4"/>
  <c r="V322" i="4"/>
  <c r="W322" i="4"/>
  <c r="X322" i="4"/>
  <c r="H324" i="4"/>
  <c r="I324" i="4"/>
  <c r="J324" i="4"/>
  <c r="K324" i="4"/>
  <c r="L324" i="4"/>
  <c r="M324" i="4"/>
  <c r="N324" i="4"/>
  <c r="P324" i="4"/>
  <c r="Q324" i="4"/>
  <c r="R324" i="4"/>
  <c r="S324" i="4"/>
  <c r="T324" i="4"/>
  <c r="U324" i="4"/>
  <c r="V324" i="4"/>
  <c r="W324" i="4"/>
  <c r="X324" i="4"/>
  <c r="H325" i="4"/>
  <c r="I325" i="4"/>
  <c r="J325" i="4"/>
  <c r="K325" i="4"/>
  <c r="L325" i="4"/>
  <c r="M325" i="4"/>
  <c r="N325" i="4"/>
  <c r="O325" i="4"/>
  <c r="P325" i="4"/>
  <c r="Q325" i="4"/>
  <c r="R325" i="4"/>
  <c r="S325" i="4"/>
  <c r="T325" i="4"/>
  <c r="U325" i="4"/>
  <c r="V325" i="4"/>
  <c r="W325" i="4"/>
  <c r="X325" i="4"/>
  <c r="H326" i="4"/>
  <c r="I326" i="4"/>
  <c r="J326" i="4"/>
  <c r="K326" i="4"/>
  <c r="L326" i="4"/>
  <c r="M326" i="4"/>
  <c r="N326" i="4"/>
  <c r="O326" i="4"/>
  <c r="P326" i="4"/>
  <c r="Q326" i="4"/>
  <c r="R326" i="4"/>
  <c r="T326" i="4"/>
  <c r="U326" i="4"/>
  <c r="V326" i="4"/>
  <c r="W326" i="4"/>
  <c r="X326" i="4"/>
  <c r="H327" i="4"/>
  <c r="I327" i="4"/>
  <c r="J327" i="4"/>
  <c r="K327" i="4"/>
  <c r="L327" i="4"/>
  <c r="M327" i="4"/>
  <c r="N327" i="4"/>
  <c r="O327" i="4"/>
  <c r="P327" i="4"/>
  <c r="R327" i="4"/>
  <c r="S327" i="4"/>
  <c r="T327" i="4"/>
  <c r="U327" i="4"/>
  <c r="V327" i="4"/>
  <c r="W327" i="4"/>
  <c r="X327" i="4"/>
  <c r="F20" i="4" l="1"/>
  <c r="Y20" i="4"/>
  <c r="J16" i="2"/>
  <c r="H16" i="2"/>
  <c r="K16" i="2" s="1"/>
  <c r="L16" i="2" s="1"/>
  <c r="G16" i="2"/>
  <c r="F16" i="2"/>
  <c r="J15" i="2"/>
  <c r="H15" i="2"/>
  <c r="I15" i="2" s="1"/>
  <c r="G15" i="2"/>
  <c r="F15" i="2"/>
  <c r="J14" i="2"/>
  <c r="H14" i="2"/>
  <c r="I14" i="2" s="1"/>
  <c r="G14" i="2"/>
  <c r="F14" i="2"/>
  <c r="J13" i="2"/>
  <c r="H13" i="2"/>
  <c r="K13" i="2" s="1"/>
  <c r="G13" i="2"/>
  <c r="F13" i="2"/>
  <c r="J12" i="2"/>
  <c r="H12" i="2"/>
  <c r="K12" i="2" s="1"/>
  <c r="G12" i="2"/>
  <c r="F12" i="2"/>
  <c r="J11" i="2"/>
  <c r="H11" i="2"/>
  <c r="I11" i="2" s="1"/>
  <c r="G11" i="2"/>
  <c r="F11" i="2"/>
  <c r="J10" i="2"/>
  <c r="H10" i="2"/>
  <c r="I10" i="2" s="1"/>
  <c r="G10" i="2"/>
  <c r="F10" i="2"/>
  <c r="J9" i="2"/>
  <c r="H9" i="2"/>
  <c r="K9" i="2" s="1"/>
  <c r="G9" i="2"/>
  <c r="F9" i="2"/>
  <c r="J8" i="2"/>
  <c r="H8" i="2"/>
  <c r="K8" i="2" s="1"/>
  <c r="G8" i="2"/>
  <c r="F8" i="2"/>
  <c r="K7" i="2"/>
  <c r="J7" i="2"/>
  <c r="H7" i="2"/>
  <c r="I7" i="2" s="1"/>
  <c r="G7" i="2"/>
  <c r="F7" i="2"/>
  <c r="J6" i="2"/>
  <c r="H6" i="2"/>
  <c r="I6" i="2" s="1"/>
  <c r="G6" i="2"/>
  <c r="F6" i="2"/>
  <c r="K10" i="2" l="1"/>
  <c r="L10" i="2"/>
  <c r="N10" i="2" s="1"/>
  <c r="K11" i="2"/>
  <c r="L11" i="2" s="1"/>
  <c r="L8" i="2"/>
  <c r="K15" i="2"/>
  <c r="L15" i="2" s="1"/>
  <c r="K14" i="2"/>
  <c r="L14" i="2" s="1"/>
  <c r="I13" i="2"/>
  <c r="L13" i="2"/>
  <c r="L12" i="2"/>
  <c r="I9" i="2"/>
  <c r="L9" i="2"/>
  <c r="L7" i="2"/>
  <c r="N7" i="2" s="1"/>
  <c r="K6" i="2"/>
  <c r="L6" i="2" s="1"/>
  <c r="N6" i="2" s="1"/>
  <c r="I12" i="2"/>
  <c r="I16" i="2"/>
  <c r="I8" i="2"/>
  <c r="X180" i="4" l="1"/>
  <c r="W180" i="4"/>
  <c r="V180" i="4"/>
  <c r="U180" i="4"/>
  <c r="T180" i="4"/>
  <c r="S180" i="4"/>
  <c r="R180" i="4"/>
  <c r="Q180" i="4"/>
  <c r="P180" i="4"/>
  <c r="O180" i="4"/>
  <c r="M180" i="4"/>
  <c r="L180" i="4"/>
  <c r="K180" i="4"/>
  <c r="J180" i="4"/>
  <c r="I180" i="4"/>
  <c r="H180" i="4"/>
  <c r="X350" i="4"/>
  <c r="W350" i="4"/>
  <c r="V350" i="4"/>
  <c r="U350" i="4"/>
  <c r="T350" i="4"/>
  <c r="S350" i="4"/>
  <c r="R350" i="4"/>
  <c r="Q350" i="4"/>
  <c r="O350" i="4"/>
  <c r="N350" i="4"/>
  <c r="M350" i="4"/>
  <c r="L350" i="4"/>
  <c r="K350" i="4"/>
  <c r="J350" i="4"/>
  <c r="I350" i="4"/>
  <c r="H350" i="4"/>
  <c r="X349" i="4"/>
  <c r="W349" i="4"/>
  <c r="V349" i="4"/>
  <c r="U349" i="4"/>
  <c r="T349" i="4"/>
  <c r="S349" i="4"/>
  <c r="R349" i="4"/>
  <c r="Q349" i="4"/>
  <c r="P349" i="4"/>
  <c r="O349" i="4"/>
  <c r="M349" i="4"/>
  <c r="L349" i="4"/>
  <c r="K349" i="4"/>
  <c r="J349" i="4"/>
  <c r="I349" i="4"/>
  <c r="H349" i="4"/>
  <c r="X348" i="4"/>
  <c r="W348" i="4"/>
  <c r="V348" i="4"/>
  <c r="U348" i="4"/>
  <c r="T348" i="4"/>
  <c r="S348" i="4"/>
  <c r="R348" i="4"/>
  <c r="Q348" i="4"/>
  <c r="P348" i="4"/>
  <c r="N348" i="4"/>
  <c r="M348" i="4"/>
  <c r="L348" i="4"/>
  <c r="K348" i="4"/>
  <c r="J348" i="4"/>
  <c r="I348" i="4"/>
  <c r="H348" i="4"/>
  <c r="X347" i="4"/>
  <c r="W347" i="4"/>
  <c r="V347" i="4"/>
  <c r="U347" i="4"/>
  <c r="T347" i="4"/>
  <c r="S347" i="4"/>
  <c r="R347" i="4"/>
  <c r="P347" i="4"/>
  <c r="O347" i="4"/>
  <c r="N347" i="4"/>
  <c r="M347" i="4"/>
  <c r="L347" i="4"/>
  <c r="K347" i="4"/>
  <c r="J347" i="4"/>
  <c r="I347" i="4"/>
  <c r="H347" i="4"/>
  <c r="X112" i="4"/>
  <c r="W112" i="4"/>
  <c r="V112" i="4"/>
  <c r="U112" i="4"/>
  <c r="T112" i="4"/>
  <c r="S112" i="4"/>
  <c r="R112" i="4"/>
  <c r="Q112" i="4"/>
  <c r="O112" i="4"/>
  <c r="N112" i="4"/>
  <c r="M112" i="4"/>
  <c r="L112" i="4"/>
  <c r="K112" i="4"/>
  <c r="J112" i="4"/>
  <c r="I112" i="4"/>
  <c r="H112" i="4"/>
  <c r="X111" i="4"/>
  <c r="W111" i="4"/>
  <c r="V111" i="4"/>
  <c r="U111" i="4"/>
  <c r="T111" i="4"/>
  <c r="S111" i="4"/>
  <c r="R111" i="4"/>
  <c r="Q111" i="4"/>
  <c r="O111" i="4"/>
  <c r="N111" i="4"/>
  <c r="M111" i="4"/>
  <c r="L111" i="4"/>
  <c r="K111" i="4"/>
  <c r="J111" i="4"/>
  <c r="I111" i="4"/>
  <c r="H111" i="4"/>
  <c r="X110" i="4"/>
  <c r="W110" i="4"/>
  <c r="V110" i="4"/>
  <c r="U110" i="4"/>
  <c r="T110" i="4"/>
  <c r="S110" i="4"/>
  <c r="Q110" i="4"/>
  <c r="P110" i="4"/>
  <c r="O110" i="4"/>
  <c r="N110" i="4"/>
  <c r="M110" i="4"/>
  <c r="L110" i="4"/>
  <c r="K110" i="4"/>
  <c r="J110" i="4"/>
  <c r="I110" i="4"/>
  <c r="H110" i="4"/>
  <c r="X109" i="4"/>
  <c r="W109" i="4"/>
  <c r="V109" i="4"/>
  <c r="U109" i="4"/>
  <c r="T109" i="4"/>
  <c r="S109" i="4"/>
  <c r="R109" i="4"/>
  <c r="Q109" i="4"/>
  <c r="P109" i="4"/>
  <c r="O109" i="4"/>
  <c r="N109" i="4"/>
  <c r="L109" i="4"/>
  <c r="K109" i="4"/>
  <c r="J109" i="4"/>
  <c r="I109" i="4"/>
  <c r="H109" i="4"/>
  <c r="X17" i="4"/>
  <c r="W17" i="4"/>
  <c r="V17" i="4"/>
  <c r="U17" i="4"/>
  <c r="T17" i="4"/>
  <c r="S17" i="4"/>
  <c r="R17" i="4"/>
  <c r="Q17" i="4"/>
  <c r="P17" i="4"/>
  <c r="N17" i="4"/>
  <c r="M17" i="4"/>
  <c r="L17" i="4"/>
  <c r="K17" i="4"/>
  <c r="J17" i="4"/>
  <c r="I17" i="4"/>
  <c r="H17" i="4"/>
  <c r="X346" i="4"/>
  <c r="W346" i="4"/>
  <c r="V346" i="4"/>
  <c r="U346" i="4"/>
  <c r="T346" i="4"/>
  <c r="S346" i="4"/>
  <c r="R346" i="4"/>
  <c r="Q346" i="4"/>
  <c r="P346" i="4"/>
  <c r="N346" i="4"/>
  <c r="M346" i="4"/>
  <c r="L346" i="4"/>
  <c r="K346" i="4"/>
  <c r="J346" i="4"/>
  <c r="I346" i="4"/>
  <c r="H346" i="4"/>
  <c r="X309" i="4"/>
  <c r="W309" i="4"/>
  <c r="V309" i="4"/>
  <c r="U309" i="4"/>
  <c r="T309" i="4"/>
  <c r="S309" i="4"/>
  <c r="R309" i="4"/>
  <c r="Q309" i="4"/>
  <c r="P309" i="4"/>
  <c r="N309" i="4"/>
  <c r="M309" i="4"/>
  <c r="L309" i="4"/>
  <c r="K309" i="4"/>
  <c r="J309" i="4"/>
  <c r="I309" i="4"/>
  <c r="H309" i="4"/>
  <c r="X296" i="4"/>
  <c r="W296" i="4"/>
  <c r="V296" i="4"/>
  <c r="U296" i="4"/>
  <c r="T296" i="4"/>
  <c r="S296" i="4"/>
  <c r="Q296" i="4"/>
  <c r="P296" i="4"/>
  <c r="O296" i="4"/>
  <c r="N296" i="4"/>
  <c r="M296" i="4"/>
  <c r="L296" i="4"/>
  <c r="K296" i="4"/>
  <c r="J296" i="4"/>
  <c r="I296" i="4"/>
  <c r="H296" i="4"/>
  <c r="X228" i="4"/>
  <c r="W228" i="4"/>
  <c r="V228" i="4"/>
  <c r="U228" i="4"/>
  <c r="T228" i="4"/>
  <c r="S228" i="4"/>
  <c r="R228" i="4"/>
  <c r="Q228" i="4"/>
  <c r="P228" i="4"/>
  <c r="O228" i="4"/>
  <c r="M228" i="4"/>
  <c r="L228" i="4"/>
  <c r="K228" i="4"/>
  <c r="J228" i="4"/>
  <c r="I228" i="4"/>
  <c r="H228" i="4"/>
  <c r="X218" i="4"/>
  <c r="W218" i="4"/>
  <c r="V218" i="4"/>
  <c r="U218" i="4"/>
  <c r="T218" i="4"/>
  <c r="S218" i="4"/>
  <c r="R218" i="4"/>
  <c r="Q218" i="4"/>
  <c r="P218" i="4"/>
  <c r="N218" i="4"/>
  <c r="M218" i="4"/>
  <c r="L218" i="4"/>
  <c r="K218" i="4"/>
  <c r="J218" i="4"/>
  <c r="I218" i="4"/>
  <c r="H218" i="4"/>
  <c r="X98" i="4"/>
  <c r="W98" i="4"/>
  <c r="V98" i="4"/>
  <c r="U98" i="4"/>
  <c r="T98" i="4"/>
  <c r="S98" i="4"/>
  <c r="R98" i="4"/>
  <c r="Q98" i="4"/>
  <c r="P98" i="4"/>
  <c r="N98" i="4"/>
  <c r="M98" i="4"/>
  <c r="L98" i="4"/>
  <c r="K98" i="4"/>
  <c r="J98" i="4"/>
  <c r="I98" i="4"/>
  <c r="H98" i="4"/>
  <c r="X96" i="4"/>
  <c r="W96" i="4"/>
  <c r="V96" i="4"/>
  <c r="U96" i="4"/>
  <c r="T96" i="4"/>
  <c r="S96" i="4"/>
  <c r="R96" i="4"/>
  <c r="P96" i="4"/>
  <c r="O96" i="4"/>
  <c r="N96" i="4"/>
  <c r="M96" i="4"/>
  <c r="L96" i="4"/>
  <c r="K96" i="4"/>
  <c r="J96" i="4"/>
  <c r="I96" i="4"/>
  <c r="H96" i="4"/>
  <c r="X16" i="4"/>
  <c r="W16" i="4"/>
  <c r="V16" i="4"/>
  <c r="U16" i="4"/>
  <c r="T16" i="4"/>
  <c r="S16" i="4"/>
  <c r="R16" i="4"/>
  <c r="Q16" i="4"/>
  <c r="O16" i="4"/>
  <c r="N16" i="4"/>
  <c r="M16" i="4"/>
  <c r="L16" i="4"/>
  <c r="K16" i="4"/>
  <c r="J16" i="4"/>
  <c r="I16" i="4"/>
  <c r="H16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H317" i="4"/>
  <c r="X360" i="4"/>
  <c r="W360" i="4"/>
  <c r="V360" i="4"/>
  <c r="U360" i="4"/>
  <c r="T360" i="4"/>
  <c r="S360" i="4"/>
  <c r="R360" i="4"/>
  <c r="Q360" i="4"/>
  <c r="P360" i="4"/>
  <c r="O360" i="4"/>
  <c r="N360" i="4"/>
  <c r="M360" i="4"/>
  <c r="L360" i="4"/>
  <c r="J360" i="4"/>
  <c r="I360" i="4"/>
  <c r="H360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I319" i="4"/>
  <c r="H319" i="4"/>
  <c r="X345" i="4"/>
  <c r="W345" i="4"/>
  <c r="V345" i="4"/>
  <c r="U345" i="4"/>
  <c r="T345" i="4"/>
  <c r="S345" i="4"/>
  <c r="R345" i="4"/>
  <c r="Q345" i="4"/>
  <c r="O345" i="4"/>
  <c r="N345" i="4"/>
  <c r="M345" i="4"/>
  <c r="L345" i="4"/>
  <c r="K345" i="4"/>
  <c r="J345" i="4"/>
  <c r="I345" i="4"/>
  <c r="H345" i="4"/>
  <c r="X258" i="4"/>
  <c r="W258" i="4"/>
  <c r="V258" i="4"/>
  <c r="U258" i="4"/>
  <c r="T258" i="4"/>
  <c r="S258" i="4"/>
  <c r="R258" i="4"/>
  <c r="Q258" i="4"/>
  <c r="P258" i="4"/>
  <c r="O258" i="4"/>
  <c r="N258" i="4"/>
  <c r="M258" i="4"/>
  <c r="K258" i="4"/>
  <c r="J258" i="4"/>
  <c r="I258" i="4"/>
  <c r="H258" i="4"/>
  <c r="X353" i="4"/>
  <c r="W353" i="4"/>
  <c r="V353" i="4"/>
  <c r="U353" i="4"/>
  <c r="T353" i="4"/>
  <c r="S353" i="4"/>
  <c r="R353" i="4"/>
  <c r="Q353" i="4"/>
  <c r="P353" i="4"/>
  <c r="O353" i="4"/>
  <c r="N353" i="4"/>
  <c r="L353" i="4"/>
  <c r="K353" i="4"/>
  <c r="J353" i="4"/>
  <c r="I353" i="4"/>
  <c r="H353" i="4"/>
  <c r="X352" i="4"/>
  <c r="W352" i="4"/>
  <c r="V352" i="4"/>
  <c r="U352" i="4"/>
  <c r="T352" i="4"/>
  <c r="S352" i="4"/>
  <c r="R352" i="4"/>
  <c r="Q352" i="4"/>
  <c r="P352" i="4"/>
  <c r="O352" i="4"/>
  <c r="M352" i="4"/>
  <c r="K352" i="4"/>
  <c r="J352" i="4"/>
  <c r="I352" i="4"/>
  <c r="H352" i="4"/>
  <c r="X344" i="4"/>
  <c r="W344" i="4"/>
  <c r="V344" i="4"/>
  <c r="U344" i="4"/>
  <c r="T344" i="4"/>
  <c r="S344" i="4"/>
  <c r="R344" i="4"/>
  <c r="Q344" i="4"/>
  <c r="P344" i="4"/>
  <c r="O344" i="4"/>
  <c r="N344" i="4"/>
  <c r="M344" i="4"/>
  <c r="L344" i="4"/>
  <c r="K344" i="4"/>
  <c r="I344" i="4"/>
  <c r="H344" i="4"/>
  <c r="X343" i="4"/>
  <c r="W343" i="4"/>
  <c r="V343" i="4"/>
  <c r="U343" i="4"/>
  <c r="T343" i="4"/>
  <c r="S343" i="4"/>
  <c r="R343" i="4"/>
  <c r="P343" i="4"/>
  <c r="O343" i="4"/>
  <c r="N343" i="4"/>
  <c r="M343" i="4"/>
  <c r="L343" i="4"/>
  <c r="K343" i="4"/>
  <c r="J343" i="4"/>
  <c r="I343" i="4"/>
  <c r="H343" i="4"/>
  <c r="X342" i="4"/>
  <c r="W342" i="4"/>
  <c r="V342" i="4"/>
  <c r="U342" i="4"/>
  <c r="T342" i="4"/>
  <c r="S342" i="4"/>
  <c r="R342" i="4"/>
  <c r="Q342" i="4"/>
  <c r="P342" i="4"/>
  <c r="N342" i="4"/>
  <c r="M342" i="4"/>
  <c r="L342" i="4"/>
  <c r="K342" i="4"/>
  <c r="J342" i="4"/>
  <c r="I342" i="4"/>
  <c r="H342" i="4"/>
  <c r="X354" i="4"/>
  <c r="W354" i="4"/>
  <c r="V354" i="4"/>
  <c r="U354" i="4"/>
  <c r="T354" i="4"/>
  <c r="S354" i="4"/>
  <c r="R354" i="4"/>
  <c r="Q354" i="4"/>
  <c r="P354" i="4"/>
  <c r="O354" i="4"/>
  <c r="N354" i="4"/>
  <c r="L354" i="4"/>
  <c r="K354" i="4"/>
  <c r="J354" i="4"/>
  <c r="I354" i="4"/>
  <c r="H354" i="4"/>
  <c r="X160" i="4"/>
  <c r="W160" i="4"/>
  <c r="V160" i="4"/>
  <c r="U160" i="4"/>
  <c r="T160" i="4"/>
  <c r="S160" i="4"/>
  <c r="R160" i="4"/>
  <c r="Q160" i="4"/>
  <c r="P160" i="4"/>
  <c r="O160" i="4"/>
  <c r="N160" i="4"/>
  <c r="L160" i="4"/>
  <c r="K160" i="4"/>
  <c r="J160" i="4"/>
  <c r="I160" i="4"/>
  <c r="H160" i="4"/>
  <c r="X341" i="4"/>
  <c r="W341" i="4"/>
  <c r="V341" i="4"/>
  <c r="U341" i="4"/>
  <c r="T341" i="4"/>
  <c r="S341" i="4"/>
  <c r="R341" i="4"/>
  <c r="Q341" i="4"/>
  <c r="P341" i="4"/>
  <c r="O341" i="4"/>
  <c r="N341" i="4"/>
  <c r="M341" i="4"/>
  <c r="L341" i="4"/>
  <c r="K341" i="4"/>
  <c r="I341" i="4"/>
  <c r="H341" i="4"/>
  <c r="X340" i="4"/>
  <c r="W340" i="4"/>
  <c r="V340" i="4"/>
  <c r="U340" i="4"/>
  <c r="T340" i="4"/>
  <c r="S340" i="4"/>
  <c r="R340" i="4"/>
  <c r="Q340" i="4"/>
  <c r="P340" i="4"/>
  <c r="O340" i="4"/>
  <c r="N340" i="4"/>
  <c r="M340" i="4"/>
  <c r="L340" i="4"/>
  <c r="J340" i="4"/>
  <c r="I340" i="4"/>
  <c r="H340" i="4"/>
  <c r="X339" i="4"/>
  <c r="W339" i="4"/>
  <c r="V339" i="4"/>
  <c r="U339" i="4"/>
  <c r="T339" i="4"/>
  <c r="S339" i="4"/>
  <c r="R339" i="4"/>
  <c r="Q339" i="4"/>
  <c r="P339" i="4"/>
  <c r="O339" i="4"/>
  <c r="N339" i="4"/>
  <c r="M339" i="4"/>
  <c r="L339" i="4"/>
  <c r="K339" i="4"/>
  <c r="I339" i="4"/>
  <c r="H339" i="4"/>
  <c r="X374" i="4"/>
  <c r="W374" i="4"/>
  <c r="V374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H374" i="4"/>
  <c r="X373" i="4"/>
  <c r="W373" i="4"/>
  <c r="V373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H373" i="4"/>
  <c r="X372" i="4"/>
  <c r="W372" i="4"/>
  <c r="V372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H372" i="4"/>
  <c r="X361" i="4"/>
  <c r="W361" i="4"/>
  <c r="V361" i="4"/>
  <c r="U361" i="4"/>
  <c r="T361" i="4"/>
  <c r="S361" i="4"/>
  <c r="R361" i="4"/>
  <c r="Q361" i="4"/>
  <c r="P361" i="4"/>
  <c r="O361" i="4"/>
  <c r="M361" i="4"/>
  <c r="L361" i="4"/>
  <c r="K361" i="4"/>
  <c r="J361" i="4"/>
  <c r="I361" i="4"/>
  <c r="H361" i="4"/>
  <c r="X370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X359" i="4"/>
  <c r="W359" i="4"/>
  <c r="V359" i="4"/>
  <c r="U359" i="4"/>
  <c r="T359" i="4"/>
  <c r="S359" i="4"/>
  <c r="R359" i="4"/>
  <c r="Q359" i="4"/>
  <c r="P359" i="4"/>
  <c r="O359" i="4"/>
  <c r="N359" i="4"/>
  <c r="L359" i="4"/>
  <c r="K359" i="4"/>
  <c r="J359" i="4"/>
  <c r="I359" i="4"/>
  <c r="H359" i="4"/>
  <c r="X368" i="4"/>
  <c r="W368" i="4"/>
  <c r="V368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H368" i="4"/>
  <c r="X367" i="4"/>
  <c r="W367" i="4"/>
  <c r="V367" i="4"/>
  <c r="U367" i="4"/>
  <c r="T367" i="4"/>
  <c r="S367" i="4"/>
  <c r="R367" i="4"/>
  <c r="Q367" i="4"/>
  <c r="P367" i="4"/>
  <c r="O367" i="4"/>
  <c r="N367" i="4"/>
  <c r="L367" i="4"/>
  <c r="K367" i="4"/>
  <c r="J367" i="4"/>
  <c r="I367" i="4"/>
  <c r="H367" i="4"/>
  <c r="X366" i="4"/>
  <c r="W366" i="4"/>
  <c r="V366" i="4"/>
  <c r="U366" i="4"/>
  <c r="T366" i="4"/>
  <c r="S366" i="4"/>
  <c r="R366" i="4"/>
  <c r="Q366" i="4"/>
  <c r="P366" i="4"/>
  <c r="O366" i="4"/>
  <c r="N366" i="4"/>
  <c r="M366" i="4"/>
  <c r="K366" i="4"/>
  <c r="J366" i="4"/>
  <c r="I366" i="4"/>
  <c r="H366" i="4"/>
  <c r="X365" i="4"/>
  <c r="W365" i="4"/>
  <c r="V365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H365" i="4"/>
  <c r="X364" i="4"/>
  <c r="W364" i="4"/>
  <c r="V364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X363" i="4"/>
  <c r="W363" i="4"/>
  <c r="V363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X362" i="4"/>
  <c r="W362" i="4"/>
  <c r="V362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X358" i="4"/>
  <c r="W358" i="4"/>
  <c r="V358" i="4"/>
  <c r="U358" i="4"/>
  <c r="T358" i="4"/>
  <c r="S358" i="4"/>
  <c r="R358" i="4"/>
  <c r="Q358" i="4"/>
  <c r="P358" i="4"/>
  <c r="N358" i="4"/>
  <c r="M358" i="4"/>
  <c r="L358" i="4"/>
  <c r="K358" i="4"/>
  <c r="J358" i="4"/>
  <c r="I358" i="4"/>
  <c r="H358" i="4"/>
  <c r="X357" i="4"/>
  <c r="W357" i="4"/>
  <c r="V357" i="4"/>
  <c r="U357" i="4"/>
  <c r="T357" i="4"/>
  <c r="S357" i="4"/>
  <c r="R357" i="4"/>
  <c r="Q357" i="4"/>
  <c r="O357" i="4"/>
  <c r="N357" i="4"/>
  <c r="M357" i="4"/>
  <c r="L357" i="4"/>
  <c r="K357" i="4"/>
  <c r="J357" i="4"/>
  <c r="I357" i="4"/>
  <c r="H357" i="4"/>
  <c r="X314" i="4"/>
  <c r="W314" i="4"/>
  <c r="V314" i="4"/>
  <c r="U314" i="4"/>
  <c r="T314" i="4"/>
  <c r="S314" i="4"/>
  <c r="R314" i="4"/>
  <c r="Q314" i="4"/>
  <c r="P314" i="4"/>
  <c r="O314" i="4"/>
  <c r="N314" i="4"/>
  <c r="M314" i="4"/>
  <c r="L314" i="4"/>
  <c r="J314" i="4"/>
  <c r="I314" i="4"/>
  <c r="H314" i="4"/>
  <c r="X356" i="4"/>
  <c r="W356" i="4"/>
  <c r="V356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H356" i="4"/>
  <c r="X338" i="4"/>
  <c r="W338" i="4"/>
  <c r="V338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H33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X316" i="4"/>
  <c r="W316" i="4"/>
  <c r="V316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H316" i="4"/>
  <c r="X303" i="4"/>
  <c r="W303" i="4"/>
  <c r="V303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X315" i="4"/>
  <c r="W315" i="4"/>
  <c r="V315" i="4"/>
  <c r="U315" i="4"/>
  <c r="T315" i="4"/>
  <c r="S315" i="4"/>
  <c r="R315" i="4"/>
  <c r="Q315" i="4"/>
  <c r="P315" i="4"/>
  <c r="O315" i="4"/>
  <c r="M315" i="4"/>
  <c r="L315" i="4"/>
  <c r="K315" i="4"/>
  <c r="J315" i="4"/>
  <c r="I315" i="4"/>
  <c r="H315" i="4"/>
  <c r="X313" i="4"/>
  <c r="W313" i="4"/>
  <c r="V313" i="4"/>
  <c r="U313" i="4"/>
  <c r="T313" i="4"/>
  <c r="S313" i="4"/>
  <c r="R313" i="4"/>
  <c r="Q313" i="4"/>
  <c r="P313" i="4"/>
  <c r="O313" i="4"/>
  <c r="N313" i="4"/>
  <c r="L313" i="4"/>
  <c r="K313" i="4"/>
  <c r="J313" i="4"/>
  <c r="I313" i="4"/>
  <c r="H313" i="4"/>
  <c r="X297" i="4"/>
  <c r="W297" i="4"/>
  <c r="V297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X288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I288" i="4"/>
  <c r="H288" i="4"/>
  <c r="X289" i="4"/>
  <c r="W289" i="4"/>
  <c r="V289" i="4"/>
  <c r="U289" i="4"/>
  <c r="T289" i="4"/>
  <c r="S289" i="4"/>
  <c r="R289" i="4"/>
  <c r="Q289" i="4"/>
  <c r="P289" i="4"/>
  <c r="N289" i="4"/>
  <c r="M289" i="4"/>
  <c r="L289" i="4"/>
  <c r="K289" i="4"/>
  <c r="J289" i="4"/>
  <c r="I289" i="4"/>
  <c r="H289" i="4"/>
  <c r="X282" i="4"/>
  <c r="W282" i="4"/>
  <c r="V282" i="4"/>
  <c r="U282" i="4"/>
  <c r="T282" i="4"/>
  <c r="S282" i="4"/>
  <c r="R282" i="4"/>
  <c r="Q282" i="4"/>
  <c r="P282" i="4"/>
  <c r="O282" i="4"/>
  <c r="M282" i="4"/>
  <c r="L282" i="4"/>
  <c r="K282" i="4"/>
  <c r="J282" i="4"/>
  <c r="I282" i="4"/>
  <c r="H282" i="4"/>
  <c r="X301" i="4"/>
  <c r="W301" i="4"/>
  <c r="V301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H301" i="4"/>
  <c r="X302" i="4"/>
  <c r="W302" i="4"/>
  <c r="V302" i="4"/>
  <c r="U302" i="4"/>
  <c r="T302" i="4"/>
  <c r="S302" i="4"/>
  <c r="R302" i="4"/>
  <c r="Q302" i="4"/>
  <c r="P302" i="4"/>
  <c r="O302" i="4"/>
  <c r="M302" i="4"/>
  <c r="L302" i="4"/>
  <c r="K302" i="4"/>
  <c r="J302" i="4"/>
  <c r="I302" i="4"/>
  <c r="H30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X290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X299" i="4"/>
  <c r="W299" i="4"/>
  <c r="V299" i="4"/>
  <c r="U299" i="4"/>
  <c r="T299" i="4"/>
  <c r="S299" i="4"/>
  <c r="R299" i="4"/>
  <c r="Q299" i="4"/>
  <c r="P299" i="4"/>
  <c r="O299" i="4"/>
  <c r="N299" i="4"/>
  <c r="L299" i="4"/>
  <c r="K299" i="4"/>
  <c r="J299" i="4"/>
  <c r="I299" i="4"/>
  <c r="H299" i="4"/>
  <c r="X284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X283" i="4"/>
  <c r="W283" i="4"/>
  <c r="V283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H283" i="4"/>
  <c r="X227" i="4"/>
  <c r="W227" i="4"/>
  <c r="V227" i="4"/>
  <c r="U227" i="4"/>
  <c r="T227" i="4"/>
  <c r="S227" i="4"/>
  <c r="R227" i="4"/>
  <c r="Q227" i="4"/>
  <c r="P227" i="4"/>
  <c r="O227" i="4"/>
  <c r="N227" i="4"/>
  <c r="L227" i="4"/>
  <c r="K227" i="4"/>
  <c r="J227" i="4"/>
  <c r="I227" i="4"/>
  <c r="H227" i="4"/>
  <c r="X161" i="4"/>
  <c r="W161" i="4"/>
  <c r="V161" i="4"/>
  <c r="U161" i="4"/>
  <c r="T161" i="4"/>
  <c r="S161" i="4"/>
  <c r="R161" i="4"/>
  <c r="Q161" i="4"/>
  <c r="P161" i="4"/>
  <c r="N161" i="4"/>
  <c r="M161" i="4"/>
  <c r="L161" i="4"/>
  <c r="K161" i="4"/>
  <c r="J161" i="4"/>
  <c r="I161" i="4"/>
  <c r="H161" i="4"/>
  <c r="X278" i="4"/>
  <c r="W278" i="4"/>
  <c r="V278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X277" i="4"/>
  <c r="W277" i="4"/>
  <c r="V277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X276" i="4"/>
  <c r="W276" i="4"/>
  <c r="V276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X272" i="4"/>
  <c r="W272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X271" i="4"/>
  <c r="W271" i="4"/>
  <c r="V271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H271" i="4"/>
  <c r="X150" i="4"/>
  <c r="W150" i="4"/>
  <c r="V150" i="4"/>
  <c r="U150" i="4"/>
  <c r="T150" i="4"/>
  <c r="S150" i="4"/>
  <c r="R150" i="4"/>
  <c r="Q150" i="4"/>
  <c r="P150" i="4"/>
  <c r="O150" i="4"/>
  <c r="M150" i="4"/>
  <c r="L150" i="4"/>
  <c r="K150" i="4"/>
  <c r="J150" i="4"/>
  <c r="I150" i="4"/>
  <c r="H150" i="4"/>
  <c r="X270" i="4"/>
  <c r="W270" i="4"/>
  <c r="V270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X268" i="4"/>
  <c r="W268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X267" i="4"/>
  <c r="W267" i="4"/>
  <c r="V267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H267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X265" i="4"/>
  <c r="W265" i="4"/>
  <c r="V265" i="4"/>
  <c r="U265" i="4"/>
  <c r="T265" i="4"/>
  <c r="S265" i="4"/>
  <c r="R265" i="4"/>
  <c r="Q265" i="4"/>
  <c r="O265" i="4"/>
  <c r="N265" i="4"/>
  <c r="M265" i="4"/>
  <c r="L265" i="4"/>
  <c r="K265" i="4"/>
  <c r="J265" i="4"/>
  <c r="I265" i="4"/>
  <c r="H265" i="4"/>
  <c r="X263" i="4"/>
  <c r="W263" i="4"/>
  <c r="V263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X262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X261" i="4"/>
  <c r="W261" i="4"/>
  <c r="V261" i="4"/>
  <c r="U261" i="4"/>
  <c r="T261" i="4"/>
  <c r="S261" i="4"/>
  <c r="R261" i="4"/>
  <c r="Q261" i="4"/>
  <c r="P261" i="4"/>
  <c r="O261" i="4"/>
  <c r="N261" i="4"/>
  <c r="L261" i="4"/>
  <c r="K261" i="4"/>
  <c r="J261" i="4"/>
  <c r="I261" i="4"/>
  <c r="H261" i="4"/>
  <c r="X152" i="4"/>
  <c r="W152" i="4"/>
  <c r="V152" i="4"/>
  <c r="U152" i="4"/>
  <c r="T152" i="4"/>
  <c r="S152" i="4"/>
  <c r="R152" i="4"/>
  <c r="Q152" i="4"/>
  <c r="P152" i="4"/>
  <c r="N152" i="4"/>
  <c r="M152" i="4"/>
  <c r="L152" i="4"/>
  <c r="K152" i="4"/>
  <c r="J152" i="4"/>
  <c r="I152" i="4"/>
  <c r="H152" i="4"/>
  <c r="X259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X257" i="4"/>
  <c r="W257" i="4"/>
  <c r="V257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X254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X252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X251" i="4"/>
  <c r="W251" i="4"/>
  <c r="V251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H251" i="4"/>
  <c r="X250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X246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X245" i="4"/>
  <c r="W245" i="4"/>
  <c r="V245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X244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X242" i="4"/>
  <c r="W242" i="4"/>
  <c r="V242" i="4"/>
  <c r="U242" i="4"/>
  <c r="T242" i="4"/>
  <c r="S242" i="4"/>
  <c r="Q242" i="4"/>
  <c r="P242" i="4"/>
  <c r="O242" i="4"/>
  <c r="N242" i="4"/>
  <c r="M242" i="4"/>
  <c r="L242" i="4"/>
  <c r="K242" i="4"/>
  <c r="J242" i="4"/>
  <c r="I242" i="4"/>
  <c r="H242" i="4"/>
  <c r="X241" i="4"/>
  <c r="W241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H80" i="4"/>
  <c r="X240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X239" i="4"/>
  <c r="W239" i="4"/>
  <c r="V239" i="4"/>
  <c r="U239" i="4"/>
  <c r="T239" i="4"/>
  <c r="S239" i="4"/>
  <c r="R239" i="4"/>
  <c r="Q239" i="4"/>
  <c r="P239" i="4"/>
  <c r="O239" i="4"/>
  <c r="N239" i="4"/>
  <c r="L239" i="4"/>
  <c r="K239" i="4"/>
  <c r="J239" i="4"/>
  <c r="I239" i="4"/>
  <c r="H239" i="4"/>
  <c r="X238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X237" i="4"/>
  <c r="W237" i="4"/>
  <c r="V237" i="4"/>
  <c r="U237" i="4"/>
  <c r="T237" i="4"/>
  <c r="S237" i="4"/>
  <c r="R237" i="4"/>
  <c r="Q237" i="4"/>
  <c r="P237" i="4"/>
  <c r="N237" i="4"/>
  <c r="M237" i="4"/>
  <c r="L237" i="4"/>
  <c r="K237" i="4"/>
  <c r="J237" i="4"/>
  <c r="I237" i="4"/>
  <c r="H237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X105" i="4"/>
  <c r="W105" i="4"/>
  <c r="V105" i="4"/>
  <c r="U105" i="4"/>
  <c r="T105" i="4"/>
  <c r="S105" i="4"/>
  <c r="R105" i="4"/>
  <c r="P105" i="4"/>
  <c r="O105" i="4"/>
  <c r="N105" i="4"/>
  <c r="M105" i="4"/>
  <c r="L105" i="4"/>
  <c r="K105" i="4"/>
  <c r="J105" i="4"/>
  <c r="I105" i="4"/>
  <c r="H105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X67" i="4"/>
  <c r="W67" i="4"/>
  <c r="V67" i="4"/>
  <c r="U67" i="4"/>
  <c r="T67" i="4"/>
  <c r="S67" i="4"/>
  <c r="R67" i="4"/>
  <c r="P67" i="4"/>
  <c r="O67" i="4"/>
  <c r="N67" i="4"/>
  <c r="M67" i="4"/>
  <c r="L67" i="4"/>
  <c r="K67" i="4"/>
  <c r="J67" i="4"/>
  <c r="I67" i="4"/>
  <c r="H67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X225" i="4"/>
  <c r="W225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X50" i="4"/>
  <c r="W50" i="4"/>
  <c r="V50" i="4"/>
  <c r="U50" i="4"/>
  <c r="T50" i="4"/>
  <c r="S50" i="4"/>
  <c r="R50" i="4"/>
  <c r="Q50" i="4"/>
  <c r="P50" i="4"/>
  <c r="O50" i="4"/>
  <c r="M50" i="4"/>
  <c r="L50" i="4"/>
  <c r="K50" i="4"/>
  <c r="J50" i="4"/>
  <c r="I50" i="4"/>
  <c r="H50" i="4"/>
  <c r="X224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X217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X216" i="4"/>
  <c r="W216" i="4"/>
  <c r="V216" i="4"/>
  <c r="U216" i="4"/>
  <c r="T216" i="4"/>
  <c r="S216" i="4"/>
  <c r="R216" i="4"/>
  <c r="P216" i="4"/>
  <c r="O216" i="4"/>
  <c r="N216" i="4"/>
  <c r="M216" i="4"/>
  <c r="L216" i="4"/>
  <c r="K216" i="4"/>
  <c r="J216" i="4"/>
  <c r="I216" i="4"/>
  <c r="H216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X214" i="4"/>
  <c r="W214" i="4"/>
  <c r="V214" i="4"/>
  <c r="U214" i="4"/>
  <c r="T214" i="4"/>
  <c r="S214" i="4"/>
  <c r="R214" i="4"/>
  <c r="Q214" i="4"/>
  <c r="P214" i="4"/>
  <c r="O214" i="4"/>
  <c r="N214" i="4"/>
  <c r="L214" i="4"/>
  <c r="K214" i="4"/>
  <c r="J214" i="4"/>
  <c r="I214" i="4"/>
  <c r="H214" i="4"/>
  <c r="X213" i="4"/>
  <c r="W213" i="4"/>
  <c r="V213" i="4"/>
  <c r="U213" i="4"/>
  <c r="T213" i="4"/>
  <c r="S213" i="4"/>
  <c r="R213" i="4"/>
  <c r="Q213" i="4"/>
  <c r="P213" i="4"/>
  <c r="N213" i="4"/>
  <c r="M213" i="4"/>
  <c r="L213" i="4"/>
  <c r="K213" i="4"/>
  <c r="J213" i="4"/>
  <c r="I213" i="4"/>
  <c r="H213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X49" i="4"/>
  <c r="W49" i="4"/>
  <c r="V49" i="4"/>
  <c r="U49" i="4"/>
  <c r="T49" i="4"/>
  <c r="S49" i="4"/>
  <c r="R49" i="4"/>
  <c r="Q49" i="4"/>
  <c r="P49" i="4"/>
  <c r="O49" i="4"/>
  <c r="N49" i="4"/>
  <c r="L49" i="4"/>
  <c r="K49" i="4"/>
  <c r="J49" i="4"/>
  <c r="I49" i="4"/>
  <c r="H49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X205" i="4"/>
  <c r="W205" i="4"/>
  <c r="V205" i="4"/>
  <c r="U205" i="4"/>
  <c r="T205" i="4"/>
  <c r="S205" i="4"/>
  <c r="R205" i="4"/>
  <c r="Q205" i="4"/>
  <c r="P205" i="4"/>
  <c r="N205" i="4"/>
  <c r="M205" i="4"/>
  <c r="L205" i="4"/>
  <c r="K205" i="4"/>
  <c r="J205" i="4"/>
  <c r="I205" i="4"/>
  <c r="H205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X198" i="4"/>
  <c r="W198" i="4"/>
  <c r="V198" i="4"/>
  <c r="U198" i="4"/>
  <c r="T198" i="4"/>
  <c r="S198" i="4"/>
  <c r="R198" i="4"/>
  <c r="Q198" i="4"/>
  <c r="O198" i="4"/>
  <c r="N198" i="4"/>
  <c r="M198" i="4"/>
  <c r="L198" i="4"/>
  <c r="K198" i="4"/>
  <c r="J198" i="4"/>
  <c r="I198" i="4"/>
  <c r="H198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X196" i="4"/>
  <c r="W196" i="4"/>
  <c r="V196" i="4"/>
  <c r="U196" i="4"/>
  <c r="T196" i="4"/>
  <c r="S196" i="4"/>
  <c r="R196" i="4"/>
  <c r="Q196" i="4"/>
  <c r="P196" i="4"/>
  <c r="O196" i="4"/>
  <c r="M196" i="4"/>
  <c r="L196" i="4"/>
  <c r="K196" i="4"/>
  <c r="J196" i="4"/>
  <c r="I196" i="4"/>
  <c r="H196" i="4"/>
  <c r="X195" i="4"/>
  <c r="W195" i="4"/>
  <c r="V195" i="4"/>
  <c r="U195" i="4"/>
  <c r="T195" i="4"/>
  <c r="S195" i="4"/>
  <c r="R195" i="4"/>
  <c r="P195" i="4"/>
  <c r="O195" i="4"/>
  <c r="N195" i="4"/>
  <c r="M195" i="4"/>
  <c r="L195" i="4"/>
  <c r="K195" i="4"/>
  <c r="J195" i="4"/>
  <c r="I195" i="4"/>
  <c r="H195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X183" i="4"/>
  <c r="W183" i="4"/>
  <c r="V183" i="4"/>
  <c r="U183" i="4"/>
  <c r="T183" i="4"/>
  <c r="R183" i="4"/>
  <c r="Q183" i="4"/>
  <c r="P183" i="4"/>
  <c r="O183" i="4"/>
  <c r="N183" i="4"/>
  <c r="M183" i="4"/>
  <c r="L183" i="4"/>
  <c r="K183" i="4"/>
  <c r="J183" i="4"/>
  <c r="I183" i="4"/>
  <c r="H183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X177" i="4"/>
  <c r="W177" i="4"/>
  <c r="V177" i="4"/>
  <c r="U177" i="4"/>
  <c r="T177" i="4"/>
  <c r="S177" i="4"/>
  <c r="R177" i="4"/>
  <c r="Q177" i="4"/>
  <c r="P177" i="4"/>
  <c r="O177" i="4"/>
  <c r="M177" i="4"/>
  <c r="L177" i="4"/>
  <c r="K177" i="4"/>
  <c r="J177" i="4"/>
  <c r="I177" i="4"/>
  <c r="H177" i="4"/>
  <c r="X44" i="4"/>
  <c r="W44" i="4"/>
  <c r="V44" i="4"/>
  <c r="U44" i="4"/>
  <c r="T44" i="4"/>
  <c r="R44" i="4"/>
  <c r="Q44" i="4"/>
  <c r="P44" i="4"/>
  <c r="O44" i="4"/>
  <c r="N44" i="4"/>
  <c r="M44" i="4"/>
  <c r="L44" i="4"/>
  <c r="K44" i="4"/>
  <c r="J44" i="4"/>
  <c r="I44" i="4"/>
  <c r="H44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X337" i="4"/>
  <c r="W337" i="4"/>
  <c r="V337" i="4"/>
  <c r="U337" i="4"/>
  <c r="T337" i="4"/>
  <c r="S337" i="4"/>
  <c r="R337" i="4"/>
  <c r="Q337" i="4"/>
  <c r="P337" i="4"/>
  <c r="O337" i="4"/>
  <c r="N337" i="4"/>
  <c r="L337" i="4"/>
  <c r="K337" i="4"/>
  <c r="J337" i="4"/>
  <c r="I337" i="4"/>
  <c r="H337" i="4"/>
  <c r="X336" i="4"/>
  <c r="W336" i="4"/>
  <c r="V336" i="4"/>
  <c r="U336" i="4"/>
  <c r="T336" i="4"/>
  <c r="S336" i="4"/>
  <c r="R336" i="4"/>
  <c r="Q336" i="4"/>
  <c r="P336" i="4"/>
  <c r="O336" i="4"/>
  <c r="N336" i="4"/>
  <c r="L336" i="4"/>
  <c r="K336" i="4"/>
  <c r="J336" i="4"/>
  <c r="I336" i="4"/>
  <c r="H336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X300" i="4"/>
  <c r="W300" i="4"/>
  <c r="V300" i="4"/>
  <c r="U300" i="4"/>
  <c r="T300" i="4"/>
  <c r="S300" i="4"/>
  <c r="R300" i="4"/>
  <c r="Q300" i="4"/>
  <c r="P300" i="4"/>
  <c r="O300" i="4"/>
  <c r="N300" i="4"/>
  <c r="M300" i="4"/>
  <c r="L300" i="4"/>
  <c r="J300" i="4"/>
  <c r="I300" i="4"/>
  <c r="H300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X335" i="4"/>
  <c r="W335" i="4"/>
  <c r="V335" i="4"/>
  <c r="U335" i="4"/>
  <c r="T335" i="4"/>
  <c r="R335" i="4"/>
  <c r="Q335" i="4"/>
  <c r="P335" i="4"/>
  <c r="O335" i="4"/>
  <c r="N335" i="4"/>
  <c r="M335" i="4"/>
  <c r="L335" i="4"/>
  <c r="K335" i="4"/>
  <c r="J335" i="4"/>
  <c r="I335" i="4"/>
  <c r="H33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I145" i="4"/>
  <c r="H145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J142" i="4"/>
  <c r="I142" i="4"/>
  <c r="H142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X334" i="4"/>
  <c r="W334" i="4"/>
  <c r="V334" i="4"/>
  <c r="U334" i="4"/>
  <c r="T334" i="4"/>
  <c r="S334" i="4"/>
  <c r="R334" i="4"/>
  <c r="Q334" i="4"/>
  <c r="P334" i="4"/>
  <c r="O334" i="4"/>
  <c r="M334" i="4"/>
  <c r="L334" i="4"/>
  <c r="K334" i="4"/>
  <c r="J334" i="4"/>
  <c r="I334" i="4"/>
  <c r="H334" i="4"/>
  <c r="X333" i="4"/>
  <c r="W333" i="4"/>
  <c r="V333" i="4"/>
  <c r="U333" i="4"/>
  <c r="T333" i="4"/>
  <c r="S333" i="4"/>
  <c r="R333" i="4"/>
  <c r="Q333" i="4"/>
  <c r="P333" i="4"/>
  <c r="O333" i="4"/>
  <c r="N333" i="4"/>
  <c r="L333" i="4"/>
  <c r="K333" i="4"/>
  <c r="J333" i="4"/>
  <c r="I333" i="4"/>
  <c r="H333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X126" i="4"/>
  <c r="W126" i="4"/>
  <c r="V126" i="4"/>
  <c r="U126" i="4"/>
  <c r="T126" i="4"/>
  <c r="S126" i="4"/>
  <c r="R126" i="4"/>
  <c r="Q126" i="4"/>
  <c r="P126" i="4"/>
  <c r="N126" i="4"/>
  <c r="M126" i="4"/>
  <c r="L126" i="4"/>
  <c r="K126" i="4"/>
  <c r="J126" i="4"/>
  <c r="I126" i="4"/>
  <c r="H126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X332" i="4"/>
  <c r="W332" i="4"/>
  <c r="V332" i="4"/>
  <c r="U332" i="4"/>
  <c r="T332" i="4"/>
  <c r="S332" i="4"/>
  <c r="R332" i="4"/>
  <c r="Q332" i="4"/>
  <c r="P332" i="4"/>
  <c r="O332" i="4"/>
  <c r="N332" i="4"/>
  <c r="M332" i="4"/>
  <c r="L332" i="4"/>
  <c r="K332" i="4"/>
  <c r="I332" i="4"/>
  <c r="H332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X331" i="4"/>
  <c r="W331" i="4"/>
  <c r="V331" i="4"/>
  <c r="U331" i="4"/>
  <c r="T331" i="4"/>
  <c r="S331" i="4"/>
  <c r="R331" i="4"/>
  <c r="Q331" i="4"/>
  <c r="P331" i="4"/>
  <c r="N331" i="4"/>
  <c r="M331" i="4"/>
  <c r="L331" i="4"/>
  <c r="K331" i="4"/>
  <c r="J331" i="4"/>
  <c r="I331" i="4"/>
  <c r="H33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J88" i="4"/>
  <c r="I88" i="4"/>
  <c r="H88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X330" i="4"/>
  <c r="W330" i="4"/>
  <c r="V330" i="4"/>
  <c r="U330" i="4"/>
  <c r="T330" i="4"/>
  <c r="S330" i="4"/>
  <c r="Q330" i="4"/>
  <c r="P330" i="4"/>
  <c r="O330" i="4"/>
  <c r="N330" i="4"/>
  <c r="M330" i="4"/>
  <c r="L330" i="4"/>
  <c r="K330" i="4"/>
  <c r="J330" i="4"/>
  <c r="I330" i="4"/>
  <c r="H330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X329" i="4"/>
  <c r="W329" i="4"/>
  <c r="V329" i="4"/>
  <c r="U329" i="4"/>
  <c r="T329" i="4"/>
  <c r="S329" i="4"/>
  <c r="R329" i="4"/>
  <c r="Q329" i="4"/>
  <c r="O329" i="4"/>
  <c r="N329" i="4"/>
  <c r="M329" i="4"/>
  <c r="L329" i="4"/>
  <c r="K329" i="4"/>
  <c r="J329" i="4"/>
  <c r="I329" i="4"/>
  <c r="H329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X66" i="4"/>
  <c r="W66" i="4"/>
  <c r="V66" i="4"/>
  <c r="U66" i="4"/>
  <c r="T66" i="4"/>
  <c r="S66" i="4"/>
  <c r="Q66" i="4"/>
  <c r="P66" i="4"/>
  <c r="O66" i="4"/>
  <c r="N66" i="4"/>
  <c r="M66" i="4"/>
  <c r="L66" i="4"/>
  <c r="K66" i="4"/>
  <c r="J66" i="4"/>
  <c r="I66" i="4"/>
  <c r="H66" i="4"/>
  <c r="X328" i="4"/>
  <c r="W328" i="4"/>
  <c r="V328" i="4"/>
  <c r="U328" i="4"/>
  <c r="T328" i="4"/>
  <c r="S328" i="4"/>
  <c r="R328" i="4"/>
  <c r="P328" i="4"/>
  <c r="O328" i="4"/>
  <c r="N328" i="4"/>
  <c r="M328" i="4"/>
  <c r="L328" i="4"/>
  <c r="K328" i="4"/>
  <c r="J328" i="4"/>
  <c r="I328" i="4"/>
  <c r="H328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X46" i="4"/>
  <c r="W46" i="4"/>
  <c r="V46" i="4"/>
  <c r="U46" i="4"/>
  <c r="T46" i="4"/>
  <c r="S46" i="4"/>
  <c r="R46" i="4"/>
  <c r="Q46" i="4"/>
  <c r="P46" i="4"/>
  <c r="O46" i="4"/>
  <c r="N46" i="4"/>
  <c r="L46" i="4"/>
  <c r="K46" i="4"/>
  <c r="J46" i="4"/>
  <c r="I46" i="4"/>
  <c r="H46" i="4"/>
  <c r="X45" i="4"/>
  <c r="W45" i="4"/>
  <c r="V45" i="4"/>
  <c r="U45" i="4"/>
  <c r="T45" i="4"/>
  <c r="S45" i="4"/>
  <c r="Q45" i="4"/>
  <c r="P45" i="4"/>
  <c r="O45" i="4"/>
  <c r="N45" i="4"/>
  <c r="M45" i="4"/>
  <c r="L45" i="4"/>
  <c r="K45" i="4"/>
  <c r="J45" i="4"/>
  <c r="I45" i="4"/>
  <c r="H45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X323" i="4"/>
  <c r="W323" i="4"/>
  <c r="V323" i="4"/>
  <c r="U323" i="4"/>
  <c r="T323" i="4"/>
  <c r="S323" i="4"/>
  <c r="R323" i="4"/>
  <c r="Q323" i="4"/>
  <c r="P323" i="4"/>
  <c r="O323" i="4"/>
  <c r="M323" i="4"/>
  <c r="L323" i="4"/>
  <c r="K323" i="4"/>
  <c r="J323" i="4"/>
  <c r="I323" i="4"/>
  <c r="H323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X36" i="4"/>
  <c r="W36" i="4"/>
  <c r="V36" i="4"/>
  <c r="U36" i="4"/>
  <c r="T36" i="4"/>
  <c r="S36" i="4"/>
  <c r="Q36" i="4"/>
  <c r="P36" i="4"/>
  <c r="O36" i="4"/>
  <c r="N36" i="4"/>
  <c r="M36" i="4"/>
  <c r="L36" i="4"/>
  <c r="K36" i="4"/>
  <c r="J36" i="4"/>
  <c r="I36" i="4"/>
  <c r="H36" i="4"/>
  <c r="X35" i="4"/>
  <c r="W35" i="4"/>
  <c r="V35" i="4"/>
  <c r="U35" i="4"/>
  <c r="T35" i="4"/>
  <c r="R35" i="4"/>
  <c r="Q35" i="4"/>
  <c r="P35" i="4"/>
  <c r="O35" i="4"/>
  <c r="N35" i="4"/>
  <c r="M35" i="4"/>
  <c r="L35" i="4"/>
  <c r="K35" i="4"/>
  <c r="J35" i="4"/>
  <c r="I35" i="4"/>
  <c r="H35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X9" i="4"/>
  <c r="W9" i="4"/>
  <c r="V9" i="4"/>
  <c r="U9" i="4"/>
  <c r="T9" i="4"/>
  <c r="S9" i="4"/>
  <c r="R9" i="4"/>
  <c r="Q9" i="4"/>
  <c r="P9" i="4"/>
  <c r="N9" i="4"/>
  <c r="M9" i="4"/>
  <c r="L9" i="4"/>
  <c r="K9" i="4"/>
  <c r="J9" i="4"/>
  <c r="I9" i="4"/>
  <c r="H9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X4" i="4"/>
  <c r="W4" i="4"/>
  <c r="V4" i="4"/>
  <c r="U4" i="4"/>
  <c r="T4" i="4"/>
  <c r="S4" i="4"/>
  <c r="R4" i="4"/>
  <c r="Q4" i="4"/>
  <c r="P4" i="4"/>
  <c r="O4" i="4"/>
  <c r="N4" i="4"/>
  <c r="M4" i="4"/>
  <c r="L4" i="4"/>
  <c r="K4" i="4"/>
  <c r="J4" i="4"/>
  <c r="I4" i="4"/>
  <c r="H4" i="4"/>
  <c r="X293" i="4"/>
  <c r="W293" i="4"/>
  <c r="V293" i="4"/>
  <c r="U293" i="4"/>
  <c r="T293" i="4"/>
  <c r="R293" i="4"/>
  <c r="Q293" i="4"/>
  <c r="P293" i="4"/>
  <c r="O293" i="4"/>
  <c r="N293" i="4"/>
  <c r="M293" i="4"/>
  <c r="L293" i="4"/>
  <c r="K293" i="4"/>
  <c r="J293" i="4"/>
  <c r="I293" i="4"/>
  <c r="H293" i="4"/>
  <c r="X255" i="4"/>
  <c r="W255" i="4"/>
  <c r="V255" i="4"/>
  <c r="U255" i="4"/>
  <c r="T255" i="4"/>
  <c r="R255" i="4"/>
  <c r="Q255" i="4"/>
  <c r="P255" i="4"/>
  <c r="O255" i="4"/>
  <c r="N255" i="4"/>
  <c r="M255" i="4"/>
  <c r="L255" i="4"/>
  <c r="K255" i="4"/>
  <c r="J255" i="4"/>
  <c r="I255" i="4"/>
  <c r="H255" i="4"/>
  <c r="X247" i="4"/>
  <c r="W247" i="4"/>
  <c r="V247" i="4"/>
  <c r="U247" i="4"/>
  <c r="T247" i="4"/>
  <c r="R247" i="4"/>
  <c r="Q247" i="4"/>
  <c r="P247" i="4"/>
  <c r="O247" i="4"/>
  <c r="N247" i="4"/>
  <c r="M247" i="4"/>
  <c r="L247" i="4"/>
  <c r="K247" i="4"/>
  <c r="J247" i="4"/>
  <c r="I247" i="4"/>
  <c r="H247" i="4"/>
  <c r="X233" i="4"/>
  <c r="W233" i="4"/>
  <c r="V233" i="4"/>
  <c r="U233" i="4"/>
  <c r="T233" i="4"/>
  <c r="R233" i="4"/>
  <c r="Q233" i="4"/>
  <c r="P233" i="4"/>
  <c r="O233" i="4"/>
  <c r="N233" i="4"/>
  <c r="M233" i="4"/>
  <c r="L233" i="4"/>
  <c r="K233" i="4"/>
  <c r="J233" i="4"/>
  <c r="I233" i="4"/>
  <c r="H233" i="4"/>
  <c r="X210" i="4"/>
  <c r="W210" i="4"/>
  <c r="V210" i="4"/>
  <c r="U210" i="4"/>
  <c r="T210" i="4"/>
  <c r="R210" i="4"/>
  <c r="Q210" i="4"/>
  <c r="P210" i="4"/>
  <c r="O210" i="4"/>
  <c r="N210" i="4"/>
  <c r="M210" i="4"/>
  <c r="L210" i="4"/>
  <c r="K210" i="4"/>
  <c r="J210" i="4"/>
  <c r="I210" i="4"/>
  <c r="H210" i="4"/>
  <c r="X178" i="4"/>
  <c r="W178" i="4"/>
  <c r="V178" i="4"/>
  <c r="U178" i="4"/>
  <c r="T178" i="4"/>
  <c r="R178" i="4"/>
  <c r="Q178" i="4"/>
  <c r="P178" i="4"/>
  <c r="O178" i="4"/>
  <c r="N178" i="4"/>
  <c r="M178" i="4"/>
  <c r="L178" i="4"/>
  <c r="K178" i="4"/>
  <c r="J178" i="4"/>
  <c r="I178" i="4"/>
  <c r="H178" i="4"/>
  <c r="X140" i="4"/>
  <c r="W140" i="4"/>
  <c r="V140" i="4"/>
  <c r="U140" i="4"/>
  <c r="T140" i="4"/>
  <c r="R140" i="4"/>
  <c r="Q140" i="4"/>
  <c r="P140" i="4"/>
  <c r="O140" i="4"/>
  <c r="N140" i="4"/>
  <c r="M140" i="4"/>
  <c r="L140" i="4"/>
  <c r="K140" i="4"/>
  <c r="J140" i="4"/>
  <c r="I140" i="4"/>
  <c r="H140" i="4"/>
  <c r="X13" i="4"/>
  <c r="W13" i="4"/>
  <c r="V13" i="4"/>
  <c r="U13" i="4"/>
  <c r="T13" i="4"/>
  <c r="R13" i="4"/>
  <c r="Q13" i="4"/>
  <c r="P13" i="4"/>
  <c r="O13" i="4"/>
  <c r="N13" i="4"/>
  <c r="M13" i="4"/>
  <c r="L13" i="4"/>
  <c r="K13" i="4"/>
  <c r="J13" i="4"/>
  <c r="I13" i="4"/>
  <c r="H13" i="4"/>
  <c r="X11" i="4"/>
  <c r="W11" i="4"/>
  <c r="V11" i="4"/>
  <c r="U11" i="4"/>
  <c r="T11" i="4"/>
  <c r="R11" i="4"/>
  <c r="Q11" i="4"/>
  <c r="P11" i="4"/>
  <c r="O11" i="4"/>
  <c r="N11" i="4"/>
  <c r="M11" i="4"/>
  <c r="L11" i="4"/>
  <c r="K11" i="4"/>
  <c r="J11" i="4"/>
  <c r="I11" i="4"/>
  <c r="H11" i="4"/>
  <c r="X6" i="4"/>
  <c r="W6" i="4"/>
  <c r="V6" i="4"/>
  <c r="U6" i="4"/>
  <c r="T6" i="4"/>
  <c r="R6" i="4"/>
  <c r="Q6" i="4"/>
  <c r="P6" i="4"/>
  <c r="O6" i="4"/>
  <c r="N6" i="4"/>
  <c r="M6" i="4"/>
  <c r="L6" i="4"/>
  <c r="K6" i="4"/>
  <c r="J6" i="4"/>
  <c r="I6" i="4"/>
  <c r="H6" i="4"/>
  <c r="X312" i="4"/>
  <c r="W312" i="4"/>
  <c r="V312" i="4"/>
  <c r="U312" i="4"/>
  <c r="T312" i="4"/>
  <c r="S312" i="4"/>
  <c r="Q312" i="4"/>
  <c r="P312" i="4"/>
  <c r="O312" i="4"/>
  <c r="N312" i="4"/>
  <c r="M312" i="4"/>
  <c r="L312" i="4"/>
  <c r="K312" i="4"/>
  <c r="J312" i="4"/>
  <c r="I312" i="4"/>
  <c r="H312" i="4"/>
  <c r="X311" i="4"/>
  <c r="W311" i="4"/>
  <c r="V311" i="4"/>
  <c r="U311" i="4"/>
  <c r="T311" i="4"/>
  <c r="S311" i="4"/>
  <c r="Q311" i="4"/>
  <c r="P311" i="4"/>
  <c r="O311" i="4"/>
  <c r="N311" i="4"/>
  <c r="M311" i="4"/>
  <c r="L311" i="4"/>
  <c r="K311" i="4"/>
  <c r="J311" i="4"/>
  <c r="I311" i="4"/>
  <c r="H311" i="4"/>
  <c r="X294" i="4"/>
  <c r="W294" i="4"/>
  <c r="V294" i="4"/>
  <c r="U294" i="4"/>
  <c r="T294" i="4"/>
  <c r="S294" i="4"/>
  <c r="Q294" i="4"/>
  <c r="P294" i="4"/>
  <c r="O294" i="4"/>
  <c r="N294" i="4"/>
  <c r="M294" i="4"/>
  <c r="L294" i="4"/>
  <c r="K294" i="4"/>
  <c r="J294" i="4"/>
  <c r="I294" i="4"/>
  <c r="H294" i="4"/>
  <c r="X256" i="4"/>
  <c r="W256" i="4"/>
  <c r="V256" i="4"/>
  <c r="U256" i="4"/>
  <c r="T256" i="4"/>
  <c r="S256" i="4"/>
  <c r="Q256" i="4"/>
  <c r="P256" i="4"/>
  <c r="O256" i="4"/>
  <c r="N256" i="4"/>
  <c r="M256" i="4"/>
  <c r="L256" i="4"/>
  <c r="K256" i="4"/>
  <c r="J256" i="4"/>
  <c r="I256" i="4"/>
  <c r="H256" i="4"/>
  <c r="X151" i="4"/>
  <c r="W151" i="4"/>
  <c r="V151" i="4"/>
  <c r="U151" i="4"/>
  <c r="T151" i="4"/>
  <c r="S151" i="4"/>
  <c r="Q151" i="4"/>
  <c r="P151" i="4"/>
  <c r="O151" i="4"/>
  <c r="N151" i="4"/>
  <c r="L151" i="4"/>
  <c r="K151" i="4"/>
  <c r="J151" i="4"/>
  <c r="I151" i="4"/>
  <c r="H151" i="4"/>
  <c r="X248" i="4"/>
  <c r="W248" i="4"/>
  <c r="V248" i="4"/>
  <c r="U248" i="4"/>
  <c r="T248" i="4"/>
  <c r="S248" i="4"/>
  <c r="Q248" i="4"/>
  <c r="P248" i="4"/>
  <c r="O248" i="4"/>
  <c r="N248" i="4"/>
  <c r="M248" i="4"/>
  <c r="L248" i="4"/>
  <c r="K248" i="4"/>
  <c r="J248" i="4"/>
  <c r="I248" i="4"/>
  <c r="H248" i="4"/>
  <c r="X234" i="4"/>
  <c r="W234" i="4"/>
  <c r="V234" i="4"/>
  <c r="U234" i="4"/>
  <c r="T234" i="4"/>
  <c r="S234" i="4"/>
  <c r="Q234" i="4"/>
  <c r="P234" i="4"/>
  <c r="O234" i="4"/>
  <c r="N234" i="4"/>
  <c r="M234" i="4"/>
  <c r="L234" i="4"/>
  <c r="K234" i="4"/>
  <c r="J234" i="4"/>
  <c r="I234" i="4"/>
  <c r="H234" i="4"/>
  <c r="X230" i="4"/>
  <c r="W230" i="4"/>
  <c r="V230" i="4"/>
  <c r="U230" i="4"/>
  <c r="T230" i="4"/>
  <c r="S230" i="4"/>
  <c r="Q230" i="4"/>
  <c r="P230" i="4"/>
  <c r="O230" i="4"/>
  <c r="N230" i="4"/>
  <c r="M230" i="4"/>
  <c r="L230" i="4"/>
  <c r="K230" i="4"/>
  <c r="J230" i="4"/>
  <c r="I230" i="4"/>
  <c r="H230" i="4"/>
  <c r="X221" i="4"/>
  <c r="W221" i="4"/>
  <c r="V221" i="4"/>
  <c r="U221" i="4"/>
  <c r="T221" i="4"/>
  <c r="S221" i="4"/>
  <c r="Q221" i="4"/>
  <c r="P221" i="4"/>
  <c r="O221" i="4"/>
  <c r="N221" i="4"/>
  <c r="M221" i="4"/>
  <c r="L221" i="4"/>
  <c r="K221" i="4"/>
  <c r="J221" i="4"/>
  <c r="I221" i="4"/>
  <c r="H221" i="4"/>
  <c r="X211" i="4"/>
  <c r="W211" i="4"/>
  <c r="V211" i="4"/>
  <c r="U211" i="4"/>
  <c r="T211" i="4"/>
  <c r="S211" i="4"/>
  <c r="Q211" i="4"/>
  <c r="P211" i="4"/>
  <c r="O211" i="4"/>
  <c r="N211" i="4"/>
  <c r="M211" i="4"/>
  <c r="L211" i="4"/>
  <c r="K211" i="4"/>
  <c r="J211" i="4"/>
  <c r="I211" i="4"/>
  <c r="H211" i="4"/>
  <c r="X209" i="4"/>
  <c r="W209" i="4"/>
  <c r="V209" i="4"/>
  <c r="U209" i="4"/>
  <c r="T209" i="4"/>
  <c r="S209" i="4"/>
  <c r="Q209" i="4"/>
  <c r="P209" i="4"/>
  <c r="O209" i="4"/>
  <c r="N209" i="4"/>
  <c r="M209" i="4"/>
  <c r="L209" i="4"/>
  <c r="K209" i="4"/>
  <c r="J209" i="4"/>
  <c r="I209" i="4"/>
  <c r="H209" i="4"/>
  <c r="X179" i="4"/>
  <c r="W179" i="4"/>
  <c r="V179" i="4"/>
  <c r="U179" i="4"/>
  <c r="T179" i="4"/>
  <c r="S179" i="4"/>
  <c r="Q179" i="4"/>
  <c r="P179" i="4"/>
  <c r="O179" i="4"/>
  <c r="N179" i="4"/>
  <c r="M179" i="4"/>
  <c r="L179" i="4"/>
  <c r="K179" i="4"/>
  <c r="J179" i="4"/>
  <c r="I179" i="4"/>
  <c r="H179" i="4"/>
  <c r="X141" i="4"/>
  <c r="W141" i="4"/>
  <c r="V141" i="4"/>
  <c r="U141" i="4"/>
  <c r="T141" i="4"/>
  <c r="S141" i="4"/>
  <c r="Q141" i="4"/>
  <c r="P141" i="4"/>
  <c r="O141" i="4"/>
  <c r="N141" i="4"/>
  <c r="M141" i="4"/>
  <c r="L141" i="4"/>
  <c r="K141" i="4"/>
  <c r="J141" i="4"/>
  <c r="I141" i="4"/>
  <c r="H141" i="4"/>
  <c r="X27" i="4"/>
  <c r="W27" i="4"/>
  <c r="V27" i="4"/>
  <c r="U27" i="4"/>
  <c r="T27" i="4"/>
  <c r="S27" i="4"/>
  <c r="Q27" i="4"/>
  <c r="P27" i="4"/>
  <c r="O27" i="4"/>
  <c r="N27" i="4"/>
  <c r="M27" i="4"/>
  <c r="L27" i="4"/>
  <c r="K27" i="4"/>
  <c r="J27" i="4"/>
  <c r="I27" i="4"/>
  <c r="H27" i="4"/>
  <c r="X26" i="4"/>
  <c r="W26" i="4"/>
  <c r="V26" i="4"/>
  <c r="U26" i="4"/>
  <c r="T26" i="4"/>
  <c r="S26" i="4"/>
  <c r="Q26" i="4"/>
  <c r="P26" i="4"/>
  <c r="O26" i="4"/>
  <c r="N26" i="4"/>
  <c r="M26" i="4"/>
  <c r="L26" i="4"/>
  <c r="K26" i="4"/>
  <c r="J26" i="4"/>
  <c r="I26" i="4"/>
  <c r="H26" i="4"/>
  <c r="X21" i="4"/>
  <c r="W21" i="4"/>
  <c r="V21" i="4"/>
  <c r="U21" i="4"/>
  <c r="T21" i="4"/>
  <c r="S21" i="4"/>
  <c r="Q21" i="4"/>
  <c r="P21" i="4"/>
  <c r="O21" i="4"/>
  <c r="N21" i="4"/>
  <c r="M21" i="4"/>
  <c r="L21" i="4"/>
  <c r="K21" i="4"/>
  <c r="J21" i="4"/>
  <c r="I21" i="4"/>
  <c r="H21" i="4"/>
  <c r="X310" i="4"/>
  <c r="W310" i="4"/>
  <c r="V310" i="4"/>
  <c r="U310" i="4"/>
  <c r="T310" i="4"/>
  <c r="S310" i="4"/>
  <c r="R310" i="4"/>
  <c r="P310" i="4"/>
  <c r="O310" i="4"/>
  <c r="N310" i="4"/>
  <c r="M310" i="4"/>
  <c r="L310" i="4"/>
  <c r="K310" i="4"/>
  <c r="J310" i="4"/>
  <c r="I310" i="4"/>
  <c r="H310" i="4"/>
  <c r="X243" i="4"/>
  <c r="W243" i="4"/>
  <c r="V243" i="4"/>
  <c r="U243" i="4"/>
  <c r="T243" i="4"/>
  <c r="S243" i="4"/>
  <c r="R243" i="4"/>
  <c r="P243" i="4"/>
  <c r="O243" i="4"/>
  <c r="N243" i="4"/>
  <c r="M243" i="4"/>
  <c r="L243" i="4"/>
  <c r="K243" i="4"/>
  <c r="J243" i="4"/>
  <c r="I243" i="4"/>
  <c r="H243" i="4"/>
  <c r="X279" i="4"/>
  <c r="W279" i="4"/>
  <c r="V279" i="4"/>
  <c r="U279" i="4"/>
  <c r="T279" i="4"/>
  <c r="S279" i="4"/>
  <c r="R279" i="4"/>
  <c r="P279" i="4"/>
  <c r="O279" i="4"/>
  <c r="N279" i="4"/>
  <c r="M279" i="4"/>
  <c r="L279" i="4"/>
  <c r="K279" i="4"/>
  <c r="J279" i="4"/>
  <c r="I279" i="4"/>
  <c r="H279" i="4"/>
  <c r="X212" i="4"/>
  <c r="W212" i="4"/>
  <c r="V212" i="4"/>
  <c r="U212" i="4"/>
  <c r="T212" i="4"/>
  <c r="S212" i="4"/>
  <c r="R212" i="4"/>
  <c r="P212" i="4"/>
  <c r="O212" i="4"/>
  <c r="N212" i="4"/>
  <c r="M212" i="4"/>
  <c r="L212" i="4"/>
  <c r="K212" i="4"/>
  <c r="J212" i="4"/>
  <c r="I212" i="4"/>
  <c r="H212" i="4"/>
  <c r="X184" i="4"/>
  <c r="W184" i="4"/>
  <c r="V184" i="4"/>
  <c r="U184" i="4"/>
  <c r="T184" i="4"/>
  <c r="S184" i="4"/>
  <c r="R184" i="4"/>
  <c r="P184" i="4"/>
  <c r="O184" i="4"/>
  <c r="N184" i="4"/>
  <c r="M184" i="4"/>
  <c r="L184" i="4"/>
  <c r="K184" i="4"/>
  <c r="J184" i="4"/>
  <c r="I184" i="4"/>
  <c r="H184" i="4"/>
  <c r="X122" i="4"/>
  <c r="W122" i="4"/>
  <c r="V122" i="4"/>
  <c r="U122" i="4"/>
  <c r="T122" i="4"/>
  <c r="S122" i="4"/>
  <c r="R122" i="4"/>
  <c r="P122" i="4"/>
  <c r="O122" i="4"/>
  <c r="N122" i="4"/>
  <c r="M122" i="4"/>
  <c r="L122" i="4"/>
  <c r="K122" i="4"/>
  <c r="J122" i="4"/>
  <c r="I122" i="4"/>
  <c r="H122" i="4"/>
  <c r="X100" i="4"/>
  <c r="W100" i="4"/>
  <c r="V100" i="4"/>
  <c r="U100" i="4"/>
  <c r="T100" i="4"/>
  <c r="S100" i="4"/>
  <c r="R100" i="4"/>
  <c r="P100" i="4"/>
  <c r="O100" i="4"/>
  <c r="N100" i="4"/>
  <c r="M100" i="4"/>
  <c r="L100" i="4"/>
  <c r="K100" i="4"/>
  <c r="J100" i="4"/>
  <c r="I100" i="4"/>
  <c r="H100" i="4"/>
  <c r="X82" i="4"/>
  <c r="W82" i="4"/>
  <c r="V82" i="4"/>
  <c r="U82" i="4"/>
  <c r="T82" i="4"/>
  <c r="S82" i="4"/>
  <c r="R82" i="4"/>
  <c r="P82" i="4"/>
  <c r="O82" i="4"/>
  <c r="N82" i="4"/>
  <c r="M82" i="4"/>
  <c r="L82" i="4"/>
  <c r="K82" i="4"/>
  <c r="J82" i="4"/>
  <c r="I82" i="4"/>
  <c r="H82" i="4"/>
  <c r="X31" i="4"/>
  <c r="W31" i="4"/>
  <c r="V31" i="4"/>
  <c r="U31" i="4"/>
  <c r="T31" i="4"/>
  <c r="S31" i="4"/>
  <c r="R31" i="4"/>
  <c r="P31" i="4"/>
  <c r="O31" i="4"/>
  <c r="N31" i="4"/>
  <c r="M31" i="4"/>
  <c r="L31" i="4"/>
  <c r="K31" i="4"/>
  <c r="J31" i="4"/>
  <c r="I31" i="4"/>
  <c r="H31" i="4"/>
  <c r="X28" i="4"/>
  <c r="W28" i="4"/>
  <c r="V28" i="4"/>
  <c r="U28" i="4"/>
  <c r="T28" i="4"/>
  <c r="S28" i="4"/>
  <c r="R28" i="4"/>
  <c r="P28" i="4"/>
  <c r="O28" i="4"/>
  <c r="N28" i="4"/>
  <c r="M28" i="4"/>
  <c r="L28" i="4"/>
  <c r="K28" i="4"/>
  <c r="J28" i="4"/>
  <c r="I28" i="4"/>
  <c r="H28" i="4"/>
  <c r="X280" i="4"/>
  <c r="W280" i="4"/>
  <c r="V280" i="4"/>
  <c r="U280" i="4"/>
  <c r="T280" i="4"/>
  <c r="S280" i="4"/>
  <c r="R280" i="4"/>
  <c r="Q280" i="4"/>
  <c r="O280" i="4"/>
  <c r="N280" i="4"/>
  <c r="M280" i="4"/>
  <c r="L280" i="4"/>
  <c r="K280" i="4"/>
  <c r="J280" i="4"/>
  <c r="I280" i="4"/>
  <c r="H280" i="4"/>
  <c r="X273" i="4"/>
  <c r="W273" i="4"/>
  <c r="V273" i="4"/>
  <c r="U273" i="4"/>
  <c r="T273" i="4"/>
  <c r="S273" i="4"/>
  <c r="R273" i="4"/>
  <c r="Q273" i="4"/>
  <c r="O273" i="4"/>
  <c r="N273" i="4"/>
  <c r="M273" i="4"/>
  <c r="L273" i="4"/>
  <c r="K273" i="4"/>
  <c r="J273" i="4"/>
  <c r="I273" i="4"/>
  <c r="H273" i="4"/>
  <c r="X253" i="4"/>
  <c r="W253" i="4"/>
  <c r="V253" i="4"/>
  <c r="U253" i="4"/>
  <c r="T253" i="4"/>
  <c r="S253" i="4"/>
  <c r="R253" i="4"/>
  <c r="Q253" i="4"/>
  <c r="O253" i="4"/>
  <c r="N253" i="4"/>
  <c r="M253" i="4"/>
  <c r="L253" i="4"/>
  <c r="K253" i="4"/>
  <c r="J253" i="4"/>
  <c r="I253" i="4"/>
  <c r="H253" i="4"/>
  <c r="X166" i="4"/>
  <c r="W166" i="4"/>
  <c r="V166" i="4"/>
  <c r="U166" i="4"/>
  <c r="T166" i="4"/>
  <c r="S166" i="4"/>
  <c r="R166" i="4"/>
  <c r="Q166" i="4"/>
  <c r="O166" i="4"/>
  <c r="N166" i="4"/>
  <c r="M166" i="4"/>
  <c r="L166" i="4"/>
  <c r="K166" i="4"/>
  <c r="J166" i="4"/>
  <c r="I166" i="4"/>
  <c r="H166" i="4"/>
  <c r="X155" i="4"/>
  <c r="W155" i="4"/>
  <c r="V155" i="4"/>
  <c r="U155" i="4"/>
  <c r="T155" i="4"/>
  <c r="S155" i="4"/>
  <c r="R155" i="4"/>
  <c r="Q155" i="4"/>
  <c r="O155" i="4"/>
  <c r="N155" i="4"/>
  <c r="M155" i="4"/>
  <c r="L155" i="4"/>
  <c r="K155" i="4"/>
  <c r="J155" i="4"/>
  <c r="I155" i="4"/>
  <c r="H155" i="4"/>
  <c r="X69" i="4"/>
  <c r="W69" i="4"/>
  <c r="V69" i="4"/>
  <c r="U69" i="4"/>
  <c r="T69" i="4"/>
  <c r="S69" i="4"/>
  <c r="R69" i="4"/>
  <c r="P69" i="4"/>
  <c r="O69" i="4"/>
  <c r="N69" i="4"/>
  <c r="M69" i="4"/>
  <c r="L69" i="4"/>
  <c r="K69" i="4"/>
  <c r="J69" i="4"/>
  <c r="I69" i="4"/>
  <c r="H69" i="4"/>
  <c r="X351" i="4"/>
  <c r="W351" i="4"/>
  <c r="V351" i="4"/>
  <c r="U351" i="4"/>
  <c r="T351" i="4"/>
  <c r="S351" i="4"/>
  <c r="R351" i="4"/>
  <c r="Q351" i="4"/>
  <c r="P351" i="4"/>
  <c r="N351" i="4"/>
  <c r="M351" i="4"/>
  <c r="L351" i="4"/>
  <c r="K351" i="4"/>
  <c r="J351" i="4"/>
  <c r="I351" i="4"/>
  <c r="H351" i="4"/>
  <c r="X298" i="4"/>
  <c r="W298" i="4"/>
  <c r="V298" i="4"/>
  <c r="U298" i="4"/>
  <c r="T298" i="4"/>
  <c r="S298" i="4"/>
  <c r="R298" i="4"/>
  <c r="Q298" i="4"/>
  <c r="P298" i="4"/>
  <c r="N298" i="4"/>
  <c r="M298" i="4"/>
  <c r="L298" i="4"/>
  <c r="K298" i="4"/>
  <c r="J298" i="4"/>
  <c r="I298" i="4"/>
  <c r="H298" i="4"/>
  <c r="X295" i="4"/>
  <c r="W295" i="4"/>
  <c r="V295" i="4"/>
  <c r="U295" i="4"/>
  <c r="T295" i="4"/>
  <c r="S295" i="4"/>
  <c r="R295" i="4"/>
  <c r="Q295" i="4"/>
  <c r="P295" i="4"/>
  <c r="N295" i="4"/>
  <c r="M295" i="4"/>
  <c r="L295" i="4"/>
  <c r="K295" i="4"/>
  <c r="J295" i="4"/>
  <c r="I295" i="4"/>
  <c r="H295" i="4"/>
  <c r="X291" i="4"/>
  <c r="W291" i="4"/>
  <c r="V291" i="4"/>
  <c r="U291" i="4"/>
  <c r="T291" i="4"/>
  <c r="S291" i="4"/>
  <c r="R291" i="4"/>
  <c r="Q291" i="4"/>
  <c r="P291" i="4"/>
  <c r="N291" i="4"/>
  <c r="M291" i="4"/>
  <c r="L291" i="4"/>
  <c r="K291" i="4"/>
  <c r="J291" i="4"/>
  <c r="I291" i="4"/>
  <c r="H291" i="4"/>
  <c r="X274" i="4"/>
  <c r="W274" i="4"/>
  <c r="V274" i="4"/>
  <c r="U274" i="4"/>
  <c r="T274" i="4"/>
  <c r="S274" i="4"/>
  <c r="R274" i="4"/>
  <c r="Q274" i="4"/>
  <c r="P274" i="4"/>
  <c r="N274" i="4"/>
  <c r="M274" i="4"/>
  <c r="L274" i="4"/>
  <c r="K274" i="4"/>
  <c r="J274" i="4"/>
  <c r="I274" i="4"/>
  <c r="H274" i="4"/>
  <c r="X269" i="4"/>
  <c r="W269" i="4"/>
  <c r="V269" i="4"/>
  <c r="U269" i="4"/>
  <c r="T269" i="4"/>
  <c r="S269" i="4"/>
  <c r="R269" i="4"/>
  <c r="Q269" i="4"/>
  <c r="P269" i="4"/>
  <c r="N269" i="4"/>
  <c r="M269" i="4"/>
  <c r="L269" i="4"/>
  <c r="K269" i="4"/>
  <c r="J269" i="4"/>
  <c r="I269" i="4"/>
  <c r="H269" i="4"/>
  <c r="X223" i="4"/>
  <c r="W223" i="4"/>
  <c r="V223" i="4"/>
  <c r="U223" i="4"/>
  <c r="T223" i="4"/>
  <c r="S223" i="4"/>
  <c r="R223" i="4"/>
  <c r="Q223" i="4"/>
  <c r="P223" i="4"/>
  <c r="N223" i="4"/>
  <c r="M223" i="4"/>
  <c r="L223" i="4"/>
  <c r="K223" i="4"/>
  <c r="J223" i="4"/>
  <c r="I223" i="4"/>
  <c r="H223" i="4"/>
  <c r="X190" i="4"/>
  <c r="W190" i="4"/>
  <c r="V190" i="4"/>
  <c r="U190" i="4"/>
  <c r="T190" i="4"/>
  <c r="S190" i="4"/>
  <c r="R190" i="4"/>
  <c r="Q190" i="4"/>
  <c r="P190" i="4"/>
  <c r="N190" i="4"/>
  <c r="M190" i="4"/>
  <c r="L190" i="4"/>
  <c r="K190" i="4"/>
  <c r="J190" i="4"/>
  <c r="I190" i="4"/>
  <c r="H190" i="4"/>
  <c r="X176" i="4"/>
  <c r="W176" i="4"/>
  <c r="V176" i="4"/>
  <c r="U176" i="4"/>
  <c r="T176" i="4"/>
  <c r="S176" i="4"/>
  <c r="R176" i="4"/>
  <c r="Q176" i="4"/>
  <c r="P176" i="4"/>
  <c r="N176" i="4"/>
  <c r="M176" i="4"/>
  <c r="L176" i="4"/>
  <c r="K176" i="4"/>
  <c r="J176" i="4"/>
  <c r="I176" i="4"/>
  <c r="H176" i="4"/>
  <c r="X156" i="4"/>
  <c r="W156" i="4"/>
  <c r="V156" i="4"/>
  <c r="U156" i="4"/>
  <c r="T156" i="4"/>
  <c r="S156" i="4"/>
  <c r="R156" i="4"/>
  <c r="Q156" i="4"/>
  <c r="P156" i="4"/>
  <c r="N156" i="4"/>
  <c r="M156" i="4"/>
  <c r="L156" i="4"/>
  <c r="K156" i="4"/>
  <c r="J156" i="4"/>
  <c r="I156" i="4"/>
  <c r="H156" i="4"/>
  <c r="X149" i="4"/>
  <c r="W149" i="4"/>
  <c r="V149" i="4"/>
  <c r="U149" i="4"/>
  <c r="T149" i="4"/>
  <c r="S149" i="4"/>
  <c r="R149" i="4"/>
  <c r="Q149" i="4"/>
  <c r="P149" i="4"/>
  <c r="N149" i="4"/>
  <c r="M149" i="4"/>
  <c r="L149" i="4"/>
  <c r="K149" i="4"/>
  <c r="J149" i="4"/>
  <c r="I149" i="4"/>
  <c r="H149" i="4"/>
  <c r="X124" i="4"/>
  <c r="W124" i="4"/>
  <c r="V124" i="4"/>
  <c r="U124" i="4"/>
  <c r="T124" i="4"/>
  <c r="S124" i="4"/>
  <c r="R124" i="4"/>
  <c r="Q124" i="4"/>
  <c r="P124" i="4"/>
  <c r="N124" i="4"/>
  <c r="M124" i="4"/>
  <c r="L124" i="4"/>
  <c r="K124" i="4"/>
  <c r="J124" i="4"/>
  <c r="I124" i="4"/>
  <c r="H124" i="4"/>
  <c r="X119" i="4"/>
  <c r="W119" i="4"/>
  <c r="V119" i="4"/>
  <c r="U119" i="4"/>
  <c r="T119" i="4"/>
  <c r="S119" i="4"/>
  <c r="R119" i="4"/>
  <c r="Q119" i="4"/>
  <c r="O119" i="4"/>
  <c r="N119" i="4"/>
  <c r="M119" i="4"/>
  <c r="L119" i="4"/>
  <c r="K119" i="4"/>
  <c r="J119" i="4"/>
  <c r="I119" i="4"/>
  <c r="H119" i="4"/>
  <c r="X116" i="4"/>
  <c r="W116" i="4"/>
  <c r="V116" i="4"/>
  <c r="U116" i="4"/>
  <c r="T116" i="4"/>
  <c r="S116" i="4"/>
  <c r="R116" i="4"/>
  <c r="Q116" i="4"/>
  <c r="P116" i="4"/>
  <c r="N116" i="4"/>
  <c r="M116" i="4"/>
  <c r="L116" i="4"/>
  <c r="K116" i="4"/>
  <c r="J116" i="4"/>
  <c r="I116" i="4"/>
  <c r="H116" i="4"/>
  <c r="X94" i="4"/>
  <c r="W94" i="4"/>
  <c r="V94" i="4"/>
  <c r="U94" i="4"/>
  <c r="T94" i="4"/>
  <c r="S94" i="4"/>
  <c r="R94" i="4"/>
  <c r="Q94" i="4"/>
  <c r="P94" i="4"/>
  <c r="N94" i="4"/>
  <c r="M94" i="4"/>
  <c r="L94" i="4"/>
  <c r="K94" i="4"/>
  <c r="J94" i="4"/>
  <c r="I94" i="4"/>
  <c r="H94" i="4"/>
  <c r="X90" i="4"/>
  <c r="W90" i="4"/>
  <c r="V90" i="4"/>
  <c r="U90" i="4"/>
  <c r="T90" i="4"/>
  <c r="S90" i="4"/>
  <c r="R90" i="4"/>
  <c r="Q90" i="4"/>
  <c r="N90" i="4"/>
  <c r="M90" i="4"/>
  <c r="L90" i="4"/>
  <c r="K90" i="4"/>
  <c r="J90" i="4"/>
  <c r="I90" i="4"/>
  <c r="H90" i="4"/>
  <c r="X89" i="4"/>
  <c r="W89" i="4"/>
  <c r="V89" i="4"/>
  <c r="U89" i="4"/>
  <c r="T89" i="4"/>
  <c r="S89" i="4"/>
  <c r="R89" i="4"/>
  <c r="Q89" i="4"/>
  <c r="N89" i="4"/>
  <c r="M89" i="4"/>
  <c r="L89" i="4"/>
  <c r="K89" i="4"/>
  <c r="J89" i="4"/>
  <c r="I89" i="4"/>
  <c r="H89" i="4"/>
  <c r="X83" i="4"/>
  <c r="W83" i="4"/>
  <c r="V83" i="4"/>
  <c r="U83" i="4"/>
  <c r="T83" i="4"/>
  <c r="S83" i="4"/>
  <c r="R83" i="4"/>
  <c r="Q83" i="4"/>
  <c r="P83" i="4"/>
  <c r="N83" i="4"/>
  <c r="M83" i="4"/>
  <c r="L83" i="4"/>
  <c r="K83" i="4"/>
  <c r="J83" i="4"/>
  <c r="I83" i="4"/>
  <c r="H83" i="4"/>
  <c r="X70" i="4"/>
  <c r="W70" i="4"/>
  <c r="V70" i="4"/>
  <c r="U70" i="4"/>
  <c r="T70" i="4"/>
  <c r="S70" i="4"/>
  <c r="R70" i="4"/>
  <c r="Q70" i="4"/>
  <c r="P70" i="4"/>
  <c r="N70" i="4"/>
  <c r="M70" i="4"/>
  <c r="L70" i="4"/>
  <c r="K70" i="4"/>
  <c r="J70" i="4"/>
  <c r="I70" i="4"/>
  <c r="H70" i="4"/>
  <c r="X64" i="4"/>
  <c r="W64" i="4"/>
  <c r="V64" i="4"/>
  <c r="U64" i="4"/>
  <c r="T64" i="4"/>
  <c r="S64" i="4"/>
  <c r="R64" i="4"/>
  <c r="Q64" i="4"/>
  <c r="P64" i="4"/>
  <c r="N64" i="4"/>
  <c r="M64" i="4"/>
  <c r="L64" i="4"/>
  <c r="K64" i="4"/>
  <c r="J64" i="4"/>
  <c r="I64" i="4"/>
  <c r="H64" i="4"/>
  <c r="X63" i="4"/>
  <c r="W63" i="4"/>
  <c r="V63" i="4"/>
  <c r="U63" i="4"/>
  <c r="T63" i="4"/>
  <c r="S63" i="4"/>
  <c r="R63" i="4"/>
  <c r="Q63" i="4"/>
  <c r="P63" i="4"/>
  <c r="N63" i="4"/>
  <c r="M63" i="4"/>
  <c r="L63" i="4"/>
  <c r="K63" i="4"/>
  <c r="J63" i="4"/>
  <c r="I63" i="4"/>
  <c r="H63" i="4"/>
  <c r="X29" i="4"/>
  <c r="W29" i="4"/>
  <c r="V29" i="4"/>
  <c r="U29" i="4"/>
  <c r="T29" i="4"/>
  <c r="S29" i="4"/>
  <c r="R29" i="4"/>
  <c r="Q29" i="4"/>
  <c r="P29" i="4"/>
  <c r="N29" i="4"/>
  <c r="M29" i="4"/>
  <c r="L29" i="4"/>
  <c r="K29" i="4"/>
  <c r="J29" i="4"/>
  <c r="I29" i="4"/>
  <c r="H29" i="4"/>
  <c r="X320" i="4"/>
  <c r="W320" i="4"/>
  <c r="V320" i="4"/>
  <c r="U320" i="4"/>
  <c r="T320" i="4"/>
  <c r="S320" i="4"/>
  <c r="R320" i="4"/>
  <c r="Q320" i="4"/>
  <c r="P320" i="4"/>
  <c r="N320" i="4"/>
  <c r="M320" i="4"/>
  <c r="L320" i="4"/>
  <c r="K320" i="4"/>
  <c r="J320" i="4"/>
  <c r="I320" i="4"/>
  <c r="H320" i="4"/>
  <c r="X308" i="4"/>
  <c r="W308" i="4"/>
  <c r="V308" i="4"/>
  <c r="U308" i="4"/>
  <c r="T308" i="4"/>
  <c r="S308" i="4"/>
  <c r="R308" i="4"/>
  <c r="Q308" i="4"/>
  <c r="P308" i="4"/>
  <c r="N308" i="4"/>
  <c r="M308" i="4"/>
  <c r="L308" i="4"/>
  <c r="K308" i="4"/>
  <c r="J308" i="4"/>
  <c r="I308" i="4"/>
  <c r="H308" i="4"/>
  <c r="X306" i="4"/>
  <c r="W306" i="4"/>
  <c r="V306" i="4"/>
  <c r="U306" i="4"/>
  <c r="T306" i="4"/>
  <c r="S306" i="4"/>
  <c r="R306" i="4"/>
  <c r="Q306" i="4"/>
  <c r="P306" i="4"/>
  <c r="N306" i="4"/>
  <c r="M306" i="4"/>
  <c r="L306" i="4"/>
  <c r="K306" i="4"/>
  <c r="J306" i="4"/>
  <c r="I306" i="4"/>
  <c r="H306" i="4"/>
  <c r="X307" i="4"/>
  <c r="W307" i="4"/>
  <c r="V307" i="4"/>
  <c r="U307" i="4"/>
  <c r="T307" i="4"/>
  <c r="S307" i="4"/>
  <c r="R307" i="4"/>
  <c r="Q307" i="4"/>
  <c r="P307" i="4"/>
  <c r="N307" i="4"/>
  <c r="M307" i="4"/>
  <c r="L307" i="4"/>
  <c r="K307" i="4"/>
  <c r="J307" i="4"/>
  <c r="I307" i="4"/>
  <c r="H307" i="4"/>
  <c r="X305" i="4"/>
  <c r="W305" i="4"/>
  <c r="V305" i="4"/>
  <c r="U305" i="4"/>
  <c r="T305" i="4"/>
  <c r="S305" i="4"/>
  <c r="R305" i="4"/>
  <c r="Q305" i="4"/>
  <c r="P305" i="4"/>
  <c r="N305" i="4"/>
  <c r="M305" i="4"/>
  <c r="L305" i="4"/>
  <c r="K305" i="4"/>
  <c r="J305" i="4"/>
  <c r="I305" i="4"/>
  <c r="H305" i="4"/>
  <c r="X287" i="4"/>
  <c r="W287" i="4"/>
  <c r="V287" i="4"/>
  <c r="U287" i="4"/>
  <c r="T287" i="4"/>
  <c r="S287" i="4"/>
  <c r="R287" i="4"/>
  <c r="Q287" i="4"/>
  <c r="P287" i="4"/>
  <c r="O287" i="4"/>
  <c r="M287" i="4"/>
  <c r="L287" i="4"/>
  <c r="K287" i="4"/>
  <c r="J287" i="4"/>
  <c r="I287" i="4"/>
  <c r="H287" i="4"/>
  <c r="X249" i="4"/>
  <c r="W249" i="4"/>
  <c r="V249" i="4"/>
  <c r="U249" i="4"/>
  <c r="T249" i="4"/>
  <c r="S249" i="4"/>
  <c r="R249" i="4"/>
  <c r="Q249" i="4"/>
  <c r="P249" i="4"/>
  <c r="O249" i="4"/>
  <c r="M249" i="4"/>
  <c r="L249" i="4"/>
  <c r="K249" i="4"/>
  <c r="J249" i="4"/>
  <c r="I249" i="4"/>
  <c r="H249" i="4"/>
  <c r="X191" i="4"/>
  <c r="W191" i="4"/>
  <c r="V191" i="4"/>
  <c r="U191" i="4"/>
  <c r="T191" i="4"/>
  <c r="S191" i="4"/>
  <c r="R191" i="4"/>
  <c r="Q191" i="4"/>
  <c r="P191" i="4"/>
  <c r="O191" i="4"/>
  <c r="M191" i="4"/>
  <c r="L191" i="4"/>
  <c r="K191" i="4"/>
  <c r="J191" i="4"/>
  <c r="I191" i="4"/>
  <c r="H191" i="4"/>
  <c r="X189" i="4"/>
  <c r="W189" i="4"/>
  <c r="V189" i="4"/>
  <c r="U189" i="4"/>
  <c r="T189" i="4"/>
  <c r="S189" i="4"/>
  <c r="R189" i="4"/>
  <c r="Q189" i="4"/>
  <c r="P189" i="4"/>
  <c r="O189" i="4"/>
  <c r="M189" i="4"/>
  <c r="L189" i="4"/>
  <c r="K189" i="4"/>
  <c r="J189" i="4"/>
  <c r="I189" i="4"/>
  <c r="H189" i="4"/>
  <c r="X170" i="4"/>
  <c r="W170" i="4"/>
  <c r="V170" i="4"/>
  <c r="U170" i="4"/>
  <c r="T170" i="4"/>
  <c r="S170" i="4"/>
  <c r="R170" i="4"/>
  <c r="Q170" i="4"/>
  <c r="P170" i="4"/>
  <c r="N170" i="4"/>
  <c r="M170" i="4"/>
  <c r="L170" i="4"/>
  <c r="K170" i="4"/>
  <c r="J170" i="4"/>
  <c r="I170" i="4"/>
  <c r="H170" i="4"/>
  <c r="X167" i="4"/>
  <c r="W167" i="4"/>
  <c r="V167" i="4"/>
  <c r="U167" i="4"/>
  <c r="T167" i="4"/>
  <c r="S167" i="4"/>
  <c r="R167" i="4"/>
  <c r="Q167" i="4"/>
  <c r="P167" i="4"/>
  <c r="O167" i="4"/>
  <c r="M167" i="4"/>
  <c r="L167" i="4"/>
  <c r="K167" i="4"/>
  <c r="J167" i="4"/>
  <c r="I167" i="4"/>
  <c r="H167" i="4"/>
  <c r="X147" i="4"/>
  <c r="W147" i="4"/>
  <c r="V147" i="4"/>
  <c r="U147" i="4"/>
  <c r="T147" i="4"/>
  <c r="S147" i="4"/>
  <c r="R147" i="4"/>
  <c r="Q147" i="4"/>
  <c r="P147" i="4"/>
  <c r="O147" i="4"/>
  <c r="M147" i="4"/>
  <c r="L147" i="4"/>
  <c r="K147" i="4"/>
  <c r="J147" i="4"/>
  <c r="I147" i="4"/>
  <c r="H147" i="4"/>
  <c r="X146" i="4"/>
  <c r="W146" i="4"/>
  <c r="V146" i="4"/>
  <c r="U146" i="4"/>
  <c r="T146" i="4"/>
  <c r="S146" i="4"/>
  <c r="R146" i="4"/>
  <c r="Q146" i="4"/>
  <c r="P146" i="4"/>
  <c r="O146" i="4"/>
  <c r="M146" i="4"/>
  <c r="L146" i="4"/>
  <c r="K146" i="4"/>
  <c r="J146" i="4"/>
  <c r="I146" i="4"/>
  <c r="H146" i="4"/>
  <c r="X99" i="4"/>
  <c r="W99" i="4"/>
  <c r="V99" i="4"/>
  <c r="U99" i="4"/>
  <c r="T99" i="4"/>
  <c r="S99" i="4"/>
  <c r="R99" i="4"/>
  <c r="Q99" i="4"/>
  <c r="P99" i="4"/>
  <c r="N99" i="4"/>
  <c r="M99" i="4"/>
  <c r="L99" i="4"/>
  <c r="K99" i="4"/>
  <c r="J99" i="4"/>
  <c r="I99" i="4"/>
  <c r="H99" i="4"/>
  <c r="X97" i="4"/>
  <c r="W97" i="4"/>
  <c r="V97" i="4"/>
  <c r="U97" i="4"/>
  <c r="T97" i="4"/>
  <c r="S97" i="4"/>
  <c r="R97" i="4"/>
  <c r="Q97" i="4"/>
  <c r="P97" i="4"/>
  <c r="O97" i="4"/>
  <c r="M97" i="4"/>
  <c r="L97" i="4"/>
  <c r="K97" i="4"/>
  <c r="J97" i="4"/>
  <c r="I97" i="4"/>
  <c r="H97" i="4"/>
  <c r="X78" i="4"/>
  <c r="W78" i="4"/>
  <c r="V78" i="4"/>
  <c r="U78" i="4"/>
  <c r="T78" i="4"/>
  <c r="S78" i="4"/>
  <c r="R78" i="4"/>
  <c r="Q78" i="4"/>
  <c r="P78" i="4"/>
  <c r="N78" i="4"/>
  <c r="M78" i="4"/>
  <c r="L78" i="4"/>
  <c r="K78" i="4"/>
  <c r="J78" i="4"/>
  <c r="I78" i="4"/>
  <c r="H78" i="4"/>
  <c r="X73" i="4"/>
  <c r="W73" i="4"/>
  <c r="V73" i="4"/>
  <c r="U73" i="4"/>
  <c r="T73" i="4"/>
  <c r="S73" i="4"/>
  <c r="R73" i="4"/>
  <c r="Q73" i="4"/>
  <c r="P73" i="4"/>
  <c r="O73" i="4"/>
  <c r="M73" i="4"/>
  <c r="L73" i="4"/>
  <c r="K73" i="4"/>
  <c r="J73" i="4"/>
  <c r="I73" i="4"/>
  <c r="H73" i="4"/>
  <c r="X72" i="4"/>
  <c r="W72" i="4"/>
  <c r="V72" i="4"/>
  <c r="U72" i="4"/>
  <c r="T72" i="4"/>
  <c r="S72" i="4"/>
  <c r="R72" i="4"/>
  <c r="Q72" i="4"/>
  <c r="P72" i="4"/>
  <c r="O72" i="4"/>
  <c r="M72" i="4"/>
  <c r="L72" i="4"/>
  <c r="K72" i="4"/>
  <c r="J72" i="4"/>
  <c r="I72" i="4"/>
  <c r="H72" i="4"/>
  <c r="X71" i="4"/>
  <c r="W71" i="4"/>
  <c r="V71" i="4"/>
  <c r="U71" i="4"/>
  <c r="T71" i="4"/>
  <c r="S71" i="4"/>
  <c r="R71" i="4"/>
  <c r="Q71" i="4"/>
  <c r="P71" i="4"/>
  <c r="O71" i="4"/>
  <c r="M71" i="4"/>
  <c r="L71" i="4"/>
  <c r="K71" i="4"/>
  <c r="J71" i="4"/>
  <c r="I71" i="4"/>
  <c r="H71" i="4"/>
  <c r="X62" i="4"/>
  <c r="W62" i="4"/>
  <c r="V62" i="4"/>
  <c r="U62" i="4"/>
  <c r="T62" i="4"/>
  <c r="S62" i="4"/>
  <c r="R62" i="4"/>
  <c r="Q62" i="4"/>
  <c r="P62" i="4"/>
  <c r="O62" i="4"/>
  <c r="M62" i="4"/>
  <c r="L62" i="4"/>
  <c r="K62" i="4"/>
  <c r="J62" i="4"/>
  <c r="I62" i="4"/>
  <c r="H62" i="4"/>
  <c r="X369" i="4"/>
  <c r="W369" i="4"/>
  <c r="V369" i="4"/>
  <c r="U369" i="4"/>
  <c r="T369" i="4"/>
  <c r="S369" i="4"/>
  <c r="R369" i="4"/>
  <c r="Q369" i="4"/>
  <c r="P369" i="4"/>
  <c r="O369" i="4"/>
  <c r="N369" i="4"/>
  <c r="L369" i="4"/>
  <c r="K369" i="4"/>
  <c r="J369" i="4"/>
  <c r="I369" i="4"/>
  <c r="H369" i="4"/>
  <c r="X304" i="4"/>
  <c r="W304" i="4"/>
  <c r="V304" i="4"/>
  <c r="U304" i="4"/>
  <c r="T304" i="4"/>
  <c r="S304" i="4"/>
  <c r="R304" i="4"/>
  <c r="Q304" i="4"/>
  <c r="P304" i="4"/>
  <c r="O304" i="4"/>
  <c r="N304" i="4"/>
  <c r="L304" i="4"/>
  <c r="K304" i="4"/>
  <c r="J304" i="4"/>
  <c r="I304" i="4"/>
  <c r="H304" i="4"/>
  <c r="X275" i="4"/>
  <c r="W275" i="4"/>
  <c r="V275" i="4"/>
  <c r="U275" i="4"/>
  <c r="T275" i="4"/>
  <c r="S275" i="4"/>
  <c r="R275" i="4"/>
  <c r="Q275" i="4"/>
  <c r="P275" i="4"/>
  <c r="O275" i="4"/>
  <c r="N275" i="4"/>
  <c r="L275" i="4"/>
  <c r="K275" i="4"/>
  <c r="J275" i="4"/>
  <c r="I275" i="4"/>
  <c r="H275" i="4"/>
  <c r="X185" i="4"/>
  <c r="W185" i="4"/>
  <c r="V185" i="4"/>
  <c r="U185" i="4"/>
  <c r="T185" i="4"/>
  <c r="S185" i="4"/>
  <c r="R185" i="4"/>
  <c r="Q185" i="4"/>
  <c r="P185" i="4"/>
  <c r="O185" i="4"/>
  <c r="N185" i="4"/>
  <c r="L185" i="4"/>
  <c r="K185" i="4"/>
  <c r="J185" i="4"/>
  <c r="I185" i="4"/>
  <c r="H185" i="4"/>
  <c r="X136" i="4"/>
  <c r="W136" i="4"/>
  <c r="V136" i="4"/>
  <c r="U136" i="4"/>
  <c r="T136" i="4"/>
  <c r="S136" i="4"/>
  <c r="R136" i="4"/>
  <c r="Q136" i="4"/>
  <c r="P136" i="4"/>
  <c r="O136" i="4"/>
  <c r="N136" i="4"/>
  <c r="L136" i="4"/>
  <c r="K136" i="4"/>
  <c r="J136" i="4"/>
  <c r="I136" i="4"/>
  <c r="H136" i="4"/>
  <c r="X129" i="4"/>
  <c r="W129" i="4"/>
  <c r="V129" i="4"/>
  <c r="U129" i="4"/>
  <c r="T129" i="4"/>
  <c r="S129" i="4"/>
  <c r="R129" i="4"/>
  <c r="Q129" i="4"/>
  <c r="P129" i="4"/>
  <c r="O129" i="4"/>
  <c r="N129" i="4"/>
  <c r="L129" i="4"/>
  <c r="K129" i="4"/>
  <c r="J129" i="4"/>
  <c r="I129" i="4"/>
  <c r="H129" i="4"/>
  <c r="X125" i="4"/>
  <c r="W125" i="4"/>
  <c r="V125" i="4"/>
  <c r="U125" i="4"/>
  <c r="T125" i="4"/>
  <c r="S125" i="4"/>
  <c r="R125" i="4"/>
  <c r="Q125" i="4"/>
  <c r="P125" i="4"/>
  <c r="O125" i="4"/>
  <c r="N125" i="4"/>
  <c r="L125" i="4"/>
  <c r="K125" i="4"/>
  <c r="J125" i="4"/>
  <c r="I125" i="4"/>
  <c r="H125" i="4"/>
  <c r="X118" i="4"/>
  <c r="W118" i="4"/>
  <c r="V118" i="4"/>
  <c r="U118" i="4"/>
  <c r="T118" i="4"/>
  <c r="S118" i="4"/>
  <c r="R118" i="4"/>
  <c r="Q118" i="4"/>
  <c r="P118" i="4"/>
  <c r="O118" i="4"/>
  <c r="N118" i="4"/>
  <c r="L118" i="4"/>
  <c r="K118" i="4"/>
  <c r="J118" i="4"/>
  <c r="I118" i="4"/>
  <c r="H118" i="4"/>
  <c r="X101" i="4"/>
  <c r="W101" i="4"/>
  <c r="V101" i="4"/>
  <c r="U101" i="4"/>
  <c r="T101" i="4"/>
  <c r="S101" i="4"/>
  <c r="R101" i="4"/>
  <c r="Q101" i="4"/>
  <c r="P101" i="4"/>
  <c r="O101" i="4"/>
  <c r="N101" i="4"/>
  <c r="L101" i="4"/>
  <c r="K101" i="4"/>
  <c r="J101" i="4"/>
  <c r="I101" i="4"/>
  <c r="H101" i="4"/>
  <c r="X84" i="4"/>
  <c r="W84" i="4"/>
  <c r="V84" i="4"/>
  <c r="U84" i="4"/>
  <c r="T84" i="4"/>
  <c r="S84" i="4"/>
  <c r="R84" i="4"/>
  <c r="Q84" i="4"/>
  <c r="P84" i="4"/>
  <c r="O84" i="4"/>
  <c r="N84" i="4"/>
  <c r="L84" i="4"/>
  <c r="K84" i="4"/>
  <c r="J84" i="4"/>
  <c r="I84" i="4"/>
  <c r="H84" i="4"/>
  <c r="X79" i="4"/>
  <c r="W79" i="4"/>
  <c r="V79" i="4"/>
  <c r="U79" i="4"/>
  <c r="T79" i="4"/>
  <c r="S79" i="4"/>
  <c r="R79" i="4"/>
  <c r="Q79" i="4"/>
  <c r="P79" i="4"/>
  <c r="O79" i="4"/>
  <c r="N79" i="4"/>
  <c r="L79" i="4"/>
  <c r="K79" i="4"/>
  <c r="J79" i="4"/>
  <c r="I79" i="4"/>
  <c r="H79" i="4"/>
  <c r="X74" i="4"/>
  <c r="W74" i="4"/>
  <c r="V74" i="4"/>
  <c r="U74" i="4"/>
  <c r="T74" i="4"/>
  <c r="S74" i="4"/>
  <c r="R74" i="4"/>
  <c r="Q74" i="4"/>
  <c r="P74" i="4"/>
  <c r="O74" i="4"/>
  <c r="N74" i="4"/>
  <c r="L74" i="4"/>
  <c r="K74" i="4"/>
  <c r="J74" i="4"/>
  <c r="I74" i="4"/>
  <c r="H74" i="4"/>
  <c r="X68" i="4"/>
  <c r="W68" i="4"/>
  <c r="V68" i="4"/>
  <c r="U68" i="4"/>
  <c r="T68" i="4"/>
  <c r="S68" i="4"/>
  <c r="R68" i="4"/>
  <c r="Q68" i="4"/>
  <c r="P68" i="4"/>
  <c r="O68" i="4"/>
  <c r="N68" i="4"/>
  <c r="L68" i="4"/>
  <c r="K68" i="4"/>
  <c r="J68" i="4"/>
  <c r="I68" i="4"/>
  <c r="H68" i="4"/>
  <c r="X65" i="4"/>
  <c r="W65" i="4"/>
  <c r="V65" i="4"/>
  <c r="U65" i="4"/>
  <c r="T65" i="4"/>
  <c r="S65" i="4"/>
  <c r="R65" i="4"/>
  <c r="Q65" i="4"/>
  <c r="P65" i="4"/>
  <c r="O65" i="4"/>
  <c r="N65" i="4"/>
  <c r="L65" i="4"/>
  <c r="K65" i="4"/>
  <c r="J65" i="4"/>
  <c r="I65" i="4"/>
  <c r="H65" i="4"/>
  <c r="X22" i="4"/>
  <c r="W22" i="4"/>
  <c r="V22" i="4"/>
  <c r="U22" i="4"/>
  <c r="T22" i="4"/>
  <c r="S22" i="4"/>
  <c r="R22" i="4"/>
  <c r="Q22" i="4"/>
  <c r="P22" i="4"/>
  <c r="O22" i="4"/>
  <c r="N22" i="4"/>
  <c r="L22" i="4"/>
  <c r="K22" i="4"/>
  <c r="J22" i="4"/>
  <c r="I22" i="4"/>
  <c r="H22" i="4"/>
  <c r="X371" i="4"/>
  <c r="W371" i="4"/>
  <c r="V371" i="4"/>
  <c r="U371" i="4"/>
  <c r="T371" i="4"/>
  <c r="S371" i="4"/>
  <c r="R371" i="4"/>
  <c r="Q371" i="4"/>
  <c r="P371" i="4"/>
  <c r="O371" i="4"/>
  <c r="N371" i="4"/>
  <c r="M371" i="4"/>
  <c r="K371" i="4"/>
  <c r="J371" i="4"/>
  <c r="I371" i="4"/>
  <c r="H371" i="4"/>
  <c r="X355" i="4"/>
  <c r="W355" i="4"/>
  <c r="V355" i="4"/>
  <c r="U355" i="4"/>
  <c r="T355" i="4"/>
  <c r="S355" i="4"/>
  <c r="R355" i="4"/>
  <c r="Q355" i="4"/>
  <c r="P355" i="4"/>
  <c r="O355" i="4"/>
  <c r="N355" i="4"/>
  <c r="M355" i="4"/>
  <c r="K355" i="4"/>
  <c r="J355" i="4"/>
  <c r="I355" i="4"/>
  <c r="H355" i="4"/>
  <c r="X286" i="4"/>
  <c r="W286" i="4"/>
  <c r="V286" i="4"/>
  <c r="U286" i="4"/>
  <c r="T286" i="4"/>
  <c r="S286" i="4"/>
  <c r="R286" i="4"/>
  <c r="Q286" i="4"/>
  <c r="P286" i="4"/>
  <c r="O286" i="4"/>
  <c r="N286" i="4"/>
  <c r="M286" i="4"/>
  <c r="K286" i="4"/>
  <c r="J286" i="4"/>
  <c r="I286" i="4"/>
  <c r="H286" i="4"/>
  <c r="X281" i="4"/>
  <c r="W281" i="4"/>
  <c r="V281" i="4"/>
  <c r="U281" i="4"/>
  <c r="T281" i="4"/>
  <c r="S281" i="4"/>
  <c r="R281" i="4"/>
  <c r="Q281" i="4"/>
  <c r="P281" i="4"/>
  <c r="O281" i="4"/>
  <c r="N281" i="4"/>
  <c r="M281" i="4"/>
  <c r="K281" i="4"/>
  <c r="J281" i="4"/>
  <c r="I281" i="4"/>
  <c r="H281" i="4"/>
  <c r="X264" i="4"/>
  <c r="W264" i="4"/>
  <c r="V264" i="4"/>
  <c r="U264" i="4"/>
  <c r="T264" i="4"/>
  <c r="S264" i="4"/>
  <c r="R264" i="4"/>
  <c r="Q264" i="4"/>
  <c r="P264" i="4"/>
  <c r="O264" i="4"/>
  <c r="N264" i="4"/>
  <c r="M264" i="4"/>
  <c r="K264" i="4"/>
  <c r="J264" i="4"/>
  <c r="I264" i="4"/>
  <c r="H264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K231" i="4"/>
  <c r="J231" i="4"/>
  <c r="I231" i="4"/>
  <c r="H231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K193" i="4"/>
  <c r="J193" i="4"/>
  <c r="I193" i="4"/>
  <c r="H193" i="4"/>
  <c r="X192" i="4"/>
  <c r="W192" i="4"/>
  <c r="V192" i="4"/>
  <c r="U192" i="4"/>
  <c r="T192" i="4"/>
  <c r="S192" i="4"/>
  <c r="R192" i="4"/>
  <c r="Q192" i="4"/>
  <c r="P192" i="4"/>
  <c r="O192" i="4"/>
  <c r="N192" i="4"/>
  <c r="M192" i="4"/>
  <c r="K192" i="4"/>
  <c r="J192" i="4"/>
  <c r="I192" i="4"/>
  <c r="H192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K186" i="4"/>
  <c r="J186" i="4"/>
  <c r="I186" i="4"/>
  <c r="H186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K108" i="4"/>
  <c r="J108" i="4"/>
  <c r="I108" i="4"/>
  <c r="H108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K107" i="4"/>
  <c r="J107" i="4"/>
  <c r="I107" i="4"/>
  <c r="H107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K102" i="4"/>
  <c r="J102" i="4"/>
  <c r="I102" i="4"/>
  <c r="H102" i="4"/>
  <c r="X93" i="4"/>
  <c r="W93" i="4"/>
  <c r="V93" i="4"/>
  <c r="U93" i="4"/>
  <c r="T93" i="4"/>
  <c r="S93" i="4"/>
  <c r="R93" i="4"/>
  <c r="Q93" i="4"/>
  <c r="P93" i="4"/>
  <c r="O93" i="4"/>
  <c r="N93" i="4"/>
  <c r="L93" i="4"/>
  <c r="K93" i="4"/>
  <c r="J93" i="4"/>
  <c r="I93" i="4"/>
  <c r="H93" i="4"/>
  <c r="X60" i="4"/>
  <c r="W60" i="4"/>
  <c r="V60" i="4"/>
  <c r="U60" i="4"/>
  <c r="T60" i="4"/>
  <c r="S60" i="4"/>
  <c r="R60" i="4"/>
  <c r="Q60" i="4"/>
  <c r="P60" i="4"/>
  <c r="O60" i="4"/>
  <c r="N60" i="4"/>
  <c r="M60" i="4"/>
  <c r="K60" i="4"/>
  <c r="J60" i="4"/>
  <c r="I60" i="4"/>
  <c r="H60" i="4"/>
  <c r="X58" i="4"/>
  <c r="W58" i="4"/>
  <c r="V58" i="4"/>
  <c r="U58" i="4"/>
  <c r="T58" i="4"/>
  <c r="S58" i="4"/>
  <c r="R58" i="4"/>
  <c r="Q58" i="4"/>
  <c r="P58" i="4"/>
  <c r="O58" i="4"/>
  <c r="N58" i="4"/>
  <c r="M58" i="4"/>
  <c r="K58" i="4"/>
  <c r="J58" i="4"/>
  <c r="I58" i="4"/>
  <c r="H58" i="4"/>
  <c r="X55" i="4"/>
  <c r="W55" i="4"/>
  <c r="V55" i="4"/>
  <c r="U55" i="4"/>
  <c r="T55" i="4"/>
  <c r="S55" i="4"/>
  <c r="R55" i="4"/>
  <c r="Q55" i="4"/>
  <c r="P55" i="4"/>
  <c r="O55" i="4"/>
  <c r="N55" i="4"/>
  <c r="L55" i="4"/>
  <c r="K55" i="4"/>
  <c r="J55" i="4"/>
  <c r="I55" i="4"/>
  <c r="H55" i="4"/>
  <c r="X37" i="4"/>
  <c r="W37" i="4"/>
  <c r="V37" i="4"/>
  <c r="U37" i="4"/>
  <c r="T37" i="4"/>
  <c r="S37" i="4"/>
  <c r="R37" i="4"/>
  <c r="Q37" i="4"/>
  <c r="P37" i="4"/>
  <c r="O37" i="4"/>
  <c r="N37" i="4"/>
  <c r="M37" i="4"/>
  <c r="K37" i="4"/>
  <c r="J37" i="4"/>
  <c r="I37" i="4"/>
  <c r="H3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J157" i="4"/>
  <c r="I157" i="4"/>
  <c r="H15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J127" i="4"/>
  <c r="I127" i="4"/>
  <c r="H12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J117" i="4"/>
  <c r="I117" i="4"/>
  <c r="H117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J106" i="4"/>
  <c r="I106" i="4"/>
  <c r="H106" i="4"/>
  <c r="X87" i="4"/>
  <c r="W87" i="4"/>
  <c r="V87" i="4"/>
  <c r="U87" i="4"/>
  <c r="T87" i="4"/>
  <c r="S87" i="4"/>
  <c r="R87" i="4"/>
  <c r="Q87" i="4"/>
  <c r="P87" i="4"/>
  <c r="O87" i="4"/>
  <c r="N87" i="4"/>
  <c r="M87" i="4"/>
  <c r="K87" i="4"/>
  <c r="J87" i="4"/>
  <c r="I87" i="4"/>
  <c r="H87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J54" i="4"/>
  <c r="I54" i="4"/>
  <c r="H54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J47" i="4"/>
  <c r="I47" i="4"/>
  <c r="H47" i="4"/>
  <c r="X285" i="4"/>
  <c r="W285" i="4"/>
  <c r="V285" i="4"/>
  <c r="U285" i="4"/>
  <c r="T285" i="4"/>
  <c r="S285" i="4"/>
  <c r="R285" i="4"/>
  <c r="Q285" i="4"/>
  <c r="P285" i="4"/>
  <c r="O285" i="4"/>
  <c r="N285" i="4"/>
  <c r="M285" i="4"/>
  <c r="L285" i="4"/>
  <c r="K285" i="4"/>
  <c r="I285" i="4"/>
  <c r="H285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I128" i="4"/>
  <c r="H128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I92" i="4"/>
  <c r="H92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I85" i="4"/>
  <c r="H85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I52" i="4"/>
  <c r="H52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X260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H260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Y181" i="4" l="1"/>
  <c r="Y197" i="4"/>
  <c r="Y226" i="4"/>
  <c r="F164" i="4"/>
  <c r="Y238" i="4"/>
  <c r="Y246" i="4"/>
  <c r="Y41" i="4"/>
  <c r="F220" i="4"/>
  <c r="F252" i="4"/>
  <c r="F7" i="4"/>
  <c r="Y114" i="4"/>
  <c r="F225" i="4"/>
  <c r="F173" i="4"/>
  <c r="F368" i="4"/>
  <c r="F24" i="4"/>
  <c r="Y75" i="4"/>
  <c r="F12" i="4"/>
  <c r="Y53" i="4"/>
  <c r="F175" i="4"/>
  <c r="Y365" i="4"/>
  <c r="F38" i="4"/>
  <c r="F194" i="4"/>
  <c r="F202" i="4"/>
  <c r="Y283" i="4"/>
  <c r="Y338" i="4"/>
  <c r="Y373" i="4"/>
  <c r="Y10" i="4"/>
  <c r="Y18" i="4"/>
  <c r="Y23" i="4"/>
  <c r="Y30" i="4"/>
  <c r="F134" i="4"/>
  <c r="F158" i="4"/>
  <c r="Y172" i="4"/>
  <c r="Y199" i="4"/>
  <c r="Y7" i="4"/>
  <c r="F95" i="4"/>
  <c r="Y113" i="4"/>
  <c r="F137" i="4"/>
  <c r="F148" i="4"/>
  <c r="F168" i="4"/>
  <c r="F245" i="4"/>
  <c r="F257" i="4"/>
  <c r="Y259" i="4"/>
  <c r="Y263" i="4"/>
  <c r="F267" i="4"/>
  <c r="Y268" i="4"/>
  <c r="Y272" i="4"/>
  <c r="F278" i="4"/>
  <c r="F303" i="4"/>
  <c r="F42" i="4"/>
  <c r="F130" i="4"/>
  <c r="Y135" i="4"/>
  <c r="Y144" i="4"/>
  <c r="Y159" i="4"/>
  <c r="F364" i="4"/>
  <c r="F56" i="4"/>
  <c r="F57" i="4"/>
  <c r="F76" i="4"/>
  <c r="F77" i="4"/>
  <c r="Y86" i="4"/>
  <c r="F104" i="4"/>
  <c r="F120" i="4"/>
  <c r="F132" i="4"/>
  <c r="Y133" i="4"/>
  <c r="F139" i="4"/>
  <c r="F154" i="4"/>
  <c r="Y169" i="4"/>
  <c r="F187" i="4"/>
  <c r="F200" i="4"/>
  <c r="F215" i="4"/>
  <c r="F224" i="4"/>
  <c r="Y229" i="4"/>
  <c r="F235" i="4"/>
  <c r="Y236" i="4"/>
  <c r="Y240" i="4"/>
  <c r="F276" i="4"/>
  <c r="F290" i="4"/>
  <c r="F318" i="4"/>
  <c r="F362" i="4"/>
  <c r="Y363" i="4"/>
  <c r="F370" i="4"/>
  <c r="Y24" i="4"/>
  <c r="Y32" i="4"/>
  <c r="Y42" i="4"/>
  <c r="Y76" i="4"/>
  <c r="Y115" i="4"/>
  <c r="F204" i="4"/>
  <c r="Y219" i="4"/>
  <c r="F270" i="4"/>
  <c r="Y316" i="4"/>
  <c r="F203" i="4"/>
  <c r="F207" i="4"/>
  <c r="F244" i="4"/>
  <c r="F297" i="4"/>
  <c r="F25" i="4"/>
  <c r="Y33" i="4"/>
  <c r="F40" i="4"/>
  <c r="F43" i="4"/>
  <c r="Y51" i="4"/>
  <c r="Y56" i="4"/>
  <c r="Y61" i="4"/>
  <c r="Y91" i="4"/>
  <c r="F123" i="4"/>
  <c r="F133" i="4"/>
  <c r="F143" i="4"/>
  <c r="Y163" i="4"/>
  <c r="Y203" i="4"/>
  <c r="Y207" i="4"/>
  <c r="F229" i="4"/>
  <c r="Y244" i="4"/>
  <c r="Y251" i="4"/>
  <c r="F268" i="4"/>
  <c r="F272" i="4"/>
  <c r="Y297" i="4"/>
  <c r="F363" i="4"/>
  <c r="F372" i="4"/>
  <c r="F81" i="4"/>
  <c r="F163" i="4"/>
  <c r="F251" i="4"/>
  <c r="F18" i="4"/>
  <c r="F23" i="4"/>
  <c r="F114" i="4"/>
  <c r="Y19" i="4"/>
  <c r="F19" i="4"/>
  <c r="F4" i="4"/>
  <c r="Y138" i="4"/>
  <c r="F162" i="4"/>
  <c r="Y165" i="4"/>
  <c r="F172" i="4"/>
  <c r="Y188" i="4"/>
  <c r="F199" i="4"/>
  <c r="F206" i="4"/>
  <c r="Y208" i="4"/>
  <c r="F219" i="4"/>
  <c r="Y232" i="4"/>
  <c r="F240" i="4"/>
  <c r="F250" i="4"/>
  <c r="Y254" i="4"/>
  <c r="F263" i="4"/>
  <c r="F271" i="4"/>
  <c r="Y277" i="4"/>
  <c r="F32" i="4"/>
  <c r="F34" i="4"/>
  <c r="Y40" i="4"/>
  <c r="Y131" i="4"/>
  <c r="Y153" i="4"/>
  <c r="F171" i="4"/>
  <c r="Y174" i="4"/>
  <c r="Y201" i="4"/>
  <c r="F217" i="4"/>
  <c r="Y222" i="4"/>
  <c r="Y241" i="4"/>
  <c r="F262" i="4"/>
  <c r="Y266" i="4"/>
  <c r="F284" i="4"/>
  <c r="Y292" i="4"/>
  <c r="F356" i="4"/>
  <c r="F374" i="4"/>
  <c r="F30" i="4"/>
  <c r="F39" i="4"/>
  <c r="F59" i="4"/>
  <c r="F103" i="4"/>
  <c r="F236" i="4"/>
  <c r="F259" i="4"/>
  <c r="F316" i="4"/>
  <c r="Y8" i="4"/>
  <c r="F8" i="4"/>
  <c r="F15" i="4"/>
  <c r="Y15" i="4"/>
  <c r="Y4" i="4"/>
  <c r="Y12" i="4"/>
  <c r="Y14" i="4"/>
  <c r="F14" i="4"/>
  <c r="Y34" i="4"/>
  <c r="Y25" i="4"/>
  <c r="Y57" i="4"/>
  <c r="Y104" i="4"/>
  <c r="F33" i="4"/>
  <c r="F41" i="4"/>
  <c r="F53" i="4"/>
  <c r="F61" i="4"/>
  <c r="F75" i="4"/>
  <c r="F91" i="4"/>
  <c r="F115" i="4"/>
  <c r="Y121" i="4"/>
  <c r="Y38" i="4"/>
  <c r="Y43" i="4"/>
  <c r="Y77" i="4"/>
  <c r="Y95" i="4"/>
  <c r="Y39" i="4"/>
  <c r="F51" i="4"/>
  <c r="Y59" i="4"/>
  <c r="Y81" i="4"/>
  <c r="F86" i="4"/>
  <c r="Y103" i="4"/>
  <c r="F113" i="4"/>
  <c r="Y120" i="4"/>
  <c r="Y123" i="4"/>
  <c r="F131" i="4"/>
  <c r="F135" i="4"/>
  <c r="F138" i="4"/>
  <c r="F144" i="4"/>
  <c r="F153" i="4"/>
  <c r="F159" i="4"/>
  <c r="F165" i="4"/>
  <c r="F169" i="4"/>
  <c r="F174" i="4"/>
  <c r="F181" i="4"/>
  <c r="F188" i="4"/>
  <c r="F197" i="4"/>
  <c r="F201" i="4"/>
  <c r="F208" i="4"/>
  <c r="F222" i="4"/>
  <c r="F226" i="4"/>
  <c r="F232" i="4"/>
  <c r="F238" i="4"/>
  <c r="F241" i="4"/>
  <c r="F246" i="4"/>
  <c r="F254" i="4"/>
  <c r="F266" i="4"/>
  <c r="F277" i="4"/>
  <c r="F283" i="4"/>
  <c r="F292" i="4"/>
  <c r="F338" i="4"/>
  <c r="F365" i="4"/>
  <c r="F373" i="4"/>
  <c r="F121" i="4"/>
  <c r="Y130" i="4"/>
  <c r="Y132" i="4"/>
  <c r="Y134" i="4"/>
  <c r="Y137" i="4"/>
  <c r="Y139" i="4"/>
  <c r="Y143" i="4"/>
  <c r="Y148" i="4"/>
  <c r="Y154" i="4"/>
  <c r="Y158" i="4"/>
  <c r="Y162" i="4"/>
  <c r="Y164" i="4"/>
  <c r="Y168" i="4"/>
  <c r="Y171" i="4"/>
  <c r="Y173" i="4"/>
  <c r="Y175" i="4"/>
  <c r="Y182" i="4"/>
  <c r="Y187" i="4"/>
  <c r="Y194" i="4"/>
  <c r="Y200" i="4"/>
  <c r="Y202" i="4"/>
  <c r="Y204" i="4"/>
  <c r="Y206" i="4"/>
  <c r="Y215" i="4"/>
  <c r="Y217" i="4"/>
  <c r="Y220" i="4"/>
  <c r="Y224" i="4"/>
  <c r="Y225" i="4"/>
  <c r="Y235" i="4"/>
  <c r="Y245" i="4"/>
  <c r="Y250" i="4"/>
  <c r="Y252" i="4"/>
  <c r="Y257" i="4"/>
  <c r="Y262" i="4"/>
  <c r="Y267" i="4"/>
  <c r="Y270" i="4"/>
  <c r="Y271" i="4"/>
  <c r="Y276" i="4"/>
  <c r="Y278" i="4"/>
  <c r="Y284" i="4"/>
  <c r="Y290" i="4"/>
  <c r="Y303" i="4"/>
  <c r="Y318" i="4"/>
  <c r="Y356" i="4"/>
  <c r="Y362" i="4"/>
  <c r="Y364" i="4"/>
  <c r="Y368" i="4"/>
  <c r="Y370" i="4"/>
  <c r="Y372" i="4"/>
  <c r="Y374" i="4"/>
  <c r="E86" i="2" l="1"/>
  <c r="D86" i="2"/>
  <c r="E76" i="2"/>
  <c r="E72" i="2"/>
  <c r="E61" i="2"/>
  <c r="O61" i="2" s="1"/>
  <c r="E56" i="2"/>
  <c r="E45" i="2"/>
  <c r="E34" i="2"/>
  <c r="E17" i="2"/>
  <c r="J23" i="2"/>
  <c r="H23" i="2"/>
  <c r="I23" i="2" s="1"/>
  <c r="M23" i="2" s="1"/>
  <c r="K23" i="2"/>
  <c r="P37" i="2"/>
  <c r="F37" i="2"/>
  <c r="G37" i="2"/>
  <c r="P36" i="2"/>
  <c r="F36" i="2"/>
  <c r="G36" i="2"/>
  <c r="G89" i="1"/>
  <c r="C93" i="1"/>
  <c r="E89" i="1"/>
  <c r="D14" i="37" s="1"/>
  <c r="C88" i="1"/>
  <c r="D87" i="1"/>
  <c r="F87" i="1"/>
  <c r="C86" i="1"/>
  <c r="D88" i="1"/>
  <c r="C85" i="1"/>
  <c r="G91" i="1"/>
  <c r="F93" i="1"/>
  <c r="C130" i="1"/>
  <c r="O6" i="2"/>
  <c r="P6" i="2" s="1"/>
  <c r="Q6" i="2"/>
  <c r="R6" i="2" s="1"/>
  <c r="H36" i="2"/>
  <c r="N47" i="2"/>
  <c r="S47" i="2" s="1"/>
  <c r="O10" i="2"/>
  <c r="P10" i="2" s="1"/>
  <c r="Q10" i="2"/>
  <c r="R10" i="2" s="1"/>
  <c r="F20" i="37"/>
  <c r="F16" i="37"/>
  <c r="F19" i="37"/>
  <c r="O8" i="2"/>
  <c r="P8" i="2" s="1"/>
  <c r="Q8" i="2"/>
  <c r="R8" i="2" s="1"/>
  <c r="O9" i="2"/>
  <c r="P9" i="2" s="1"/>
  <c r="Q9" i="2"/>
  <c r="R9" i="2" s="1"/>
  <c r="O13" i="2"/>
  <c r="P13" i="2" s="1"/>
  <c r="Q13" i="2"/>
  <c r="R13" i="2" s="1"/>
  <c r="D34" i="2"/>
  <c r="C25" i="3" s="1"/>
  <c r="H20" i="2"/>
  <c r="K20" i="2" s="1"/>
  <c r="I20" i="2"/>
  <c r="M20" i="2" s="1"/>
  <c r="J20" i="2"/>
  <c r="H21" i="2"/>
  <c r="K21" i="2" s="1"/>
  <c r="I21" i="2"/>
  <c r="M21" i="2" s="1"/>
  <c r="J21" i="2"/>
  <c r="I27" i="2"/>
  <c r="M27" i="2" s="1"/>
  <c r="J27" i="2"/>
  <c r="H27" i="2"/>
  <c r="K27" i="2" s="1"/>
  <c r="L27" i="2" s="1"/>
  <c r="I28" i="2"/>
  <c r="M28" i="2" s="1"/>
  <c r="J28" i="2"/>
  <c r="H28" i="2"/>
  <c r="K28" i="2" s="1"/>
  <c r="I29" i="2"/>
  <c r="M29" i="2" s="1"/>
  <c r="J29" i="2"/>
  <c r="H29" i="2"/>
  <c r="K29" i="2" s="1"/>
  <c r="I31" i="2"/>
  <c r="M31" i="2" s="1"/>
  <c r="J31" i="2"/>
  <c r="H31" i="2"/>
  <c r="K31" i="2" s="1"/>
  <c r="J24" i="2"/>
  <c r="H24" i="2"/>
  <c r="I24" i="2" s="1"/>
  <c r="M24" i="2" s="1"/>
  <c r="J19" i="2"/>
  <c r="H19" i="2"/>
  <c r="K19" i="2" s="1"/>
  <c r="F58" i="2"/>
  <c r="O58" i="2" s="1"/>
  <c r="P58" i="2" s="1"/>
  <c r="G58" i="2"/>
  <c r="Q58" i="2" s="1"/>
  <c r="H58" i="2"/>
  <c r="I58" i="2" s="1"/>
  <c r="J58" i="2"/>
  <c r="F60" i="2"/>
  <c r="O60" i="2" s="1"/>
  <c r="P60" i="2" s="1"/>
  <c r="G60" i="2"/>
  <c r="Q60" i="2" s="1"/>
  <c r="R60" i="2" s="1"/>
  <c r="H60" i="2"/>
  <c r="J60" i="2"/>
  <c r="U74" i="2"/>
  <c r="G49" i="3" s="1"/>
  <c r="U82" i="2"/>
  <c r="G55" i="3"/>
  <c r="O63" i="2"/>
  <c r="H63" i="2"/>
  <c r="I63" i="2" s="1"/>
  <c r="J63" i="2"/>
  <c r="G63" i="2"/>
  <c r="O7" i="2"/>
  <c r="P7" i="2" s="1"/>
  <c r="Q7" i="2"/>
  <c r="R7" i="2" s="1"/>
  <c r="O11" i="2"/>
  <c r="P11" i="2" s="1"/>
  <c r="Q11" i="2"/>
  <c r="R11" i="2" s="1"/>
  <c r="O12" i="2"/>
  <c r="P12" i="2" s="1"/>
  <c r="Q12" i="2"/>
  <c r="R12" i="2" s="1"/>
  <c r="O14" i="2"/>
  <c r="P14" i="2" s="1"/>
  <c r="Q14" i="2"/>
  <c r="R14" i="2" s="1"/>
  <c r="O15" i="2"/>
  <c r="P15" i="2" s="1"/>
  <c r="Q15" i="2"/>
  <c r="R15" i="2" s="1"/>
  <c r="O16" i="2"/>
  <c r="P16" i="2" s="1"/>
  <c r="Q16" i="2"/>
  <c r="R16" i="2" s="1"/>
  <c r="P51" i="2"/>
  <c r="S51" i="2" s="1"/>
  <c r="T51" i="2" s="1"/>
  <c r="U83" i="2"/>
  <c r="G56" i="3" s="1"/>
  <c r="U84" i="2"/>
  <c r="G57" i="3" s="1"/>
  <c r="U85" i="2"/>
  <c r="G58" i="3" s="1"/>
  <c r="U75" i="2"/>
  <c r="G50" i="3" s="1"/>
  <c r="H59" i="2"/>
  <c r="J59" i="2"/>
  <c r="F59" i="2"/>
  <c r="O59" i="2" s="1"/>
  <c r="P59" i="2" s="1"/>
  <c r="G59" i="2"/>
  <c r="Q59" i="2" s="1"/>
  <c r="R59" i="2" s="1"/>
  <c r="H48" i="4"/>
  <c r="F11" i="37"/>
  <c r="F12" i="37"/>
  <c r="F13" i="37"/>
  <c r="F15" i="37"/>
  <c r="F17" i="37"/>
  <c r="F18" i="37"/>
  <c r="F21" i="37"/>
  <c r="B393" i="4"/>
  <c r="B394" i="4"/>
  <c r="B395" i="4"/>
  <c r="B396" i="4"/>
  <c r="A82" i="1"/>
  <c r="B82" i="1"/>
  <c r="C82" i="1"/>
  <c r="D82" i="1"/>
  <c r="E82" i="1"/>
  <c r="F82" i="1"/>
  <c r="G82" i="1"/>
  <c r="H82" i="1"/>
  <c r="I82" i="1"/>
  <c r="J82" i="1"/>
  <c r="K82" i="1"/>
  <c r="L82" i="1"/>
  <c r="A83" i="1"/>
  <c r="B83" i="1"/>
  <c r="C83" i="1"/>
  <c r="D83" i="1"/>
  <c r="E83" i="1"/>
  <c r="F83" i="1"/>
  <c r="G83" i="1"/>
  <c r="H83" i="1"/>
  <c r="I83" i="1"/>
  <c r="J83" i="1"/>
  <c r="K83" i="1"/>
  <c r="L83" i="1"/>
  <c r="A84" i="1"/>
  <c r="B84" i="1"/>
  <c r="C84" i="1"/>
  <c r="D84" i="1"/>
  <c r="E84" i="1"/>
  <c r="F84" i="1"/>
  <c r="G84" i="1"/>
  <c r="H84" i="1"/>
  <c r="I84" i="1"/>
  <c r="J84" i="1"/>
  <c r="K84" i="1"/>
  <c r="L84" i="1"/>
  <c r="A85" i="1"/>
  <c r="B85" i="1"/>
  <c r="D85" i="1"/>
  <c r="E85" i="1"/>
  <c r="D10" i="37" s="1"/>
  <c r="F85" i="1"/>
  <c r="G85" i="1"/>
  <c r="H85" i="1"/>
  <c r="I85" i="1"/>
  <c r="J85" i="1"/>
  <c r="K85" i="1"/>
  <c r="L85" i="1"/>
  <c r="A86" i="1"/>
  <c r="B86" i="1"/>
  <c r="D86" i="1"/>
  <c r="E86" i="1"/>
  <c r="D11" i="37" s="1"/>
  <c r="F86" i="1"/>
  <c r="G86" i="1"/>
  <c r="H86" i="1"/>
  <c r="I86" i="1"/>
  <c r="J86" i="1"/>
  <c r="K86" i="1"/>
  <c r="L86" i="1"/>
  <c r="A87" i="1"/>
  <c r="B87" i="1"/>
  <c r="C87" i="1"/>
  <c r="E87" i="1"/>
  <c r="D12" i="37" s="1"/>
  <c r="G87" i="1"/>
  <c r="H87" i="1"/>
  <c r="I87" i="1"/>
  <c r="J87" i="1"/>
  <c r="K87" i="1"/>
  <c r="L87" i="1"/>
  <c r="A88" i="1"/>
  <c r="B88" i="1"/>
  <c r="E88" i="1"/>
  <c r="D13" i="37" s="1"/>
  <c r="F88" i="1"/>
  <c r="G88" i="1"/>
  <c r="H88" i="1"/>
  <c r="I88" i="1"/>
  <c r="J88" i="1"/>
  <c r="K88" i="1"/>
  <c r="L88" i="1"/>
  <c r="A89" i="1"/>
  <c r="B89" i="1"/>
  <c r="C89" i="1"/>
  <c r="D89" i="1"/>
  <c r="F89" i="1"/>
  <c r="H89" i="1"/>
  <c r="I89" i="1"/>
  <c r="J89" i="1"/>
  <c r="K89" i="1"/>
  <c r="L89" i="1"/>
  <c r="A90" i="1"/>
  <c r="B90" i="1"/>
  <c r="C90" i="1"/>
  <c r="D90" i="1"/>
  <c r="E90" i="1"/>
  <c r="D15" i="37" s="1"/>
  <c r="F90" i="1"/>
  <c r="G90" i="1"/>
  <c r="H90" i="1"/>
  <c r="I90" i="1"/>
  <c r="J90" i="1"/>
  <c r="K90" i="1"/>
  <c r="L90" i="1"/>
  <c r="A91" i="1"/>
  <c r="B91" i="1"/>
  <c r="C91" i="1"/>
  <c r="D91" i="1"/>
  <c r="E91" i="1"/>
  <c r="D16" i="37" s="1"/>
  <c r="G31" i="33" s="1"/>
  <c r="J31" i="33" s="1"/>
  <c r="I16" i="33" s="1"/>
  <c r="I19" i="33" s="1"/>
  <c r="C34" i="33" s="1"/>
  <c r="C35" i="33" s="1"/>
  <c r="C37" i="33" s="1"/>
  <c r="U80" i="2" s="1"/>
  <c r="F91" i="1"/>
  <c r="H91" i="1"/>
  <c r="I91" i="1"/>
  <c r="J91" i="1"/>
  <c r="K91" i="1"/>
  <c r="L91" i="1"/>
  <c r="A92" i="1"/>
  <c r="B92" i="1"/>
  <c r="C92" i="1"/>
  <c r="D92" i="1"/>
  <c r="E92" i="1"/>
  <c r="D17" i="37" s="1"/>
  <c r="F92" i="1"/>
  <c r="G92" i="1"/>
  <c r="H92" i="1"/>
  <c r="I92" i="1"/>
  <c r="J92" i="1"/>
  <c r="K92" i="1"/>
  <c r="L92" i="1"/>
  <c r="A93" i="1"/>
  <c r="B93" i="1"/>
  <c r="D93" i="1"/>
  <c r="E93" i="1"/>
  <c r="D18" i="37" s="1"/>
  <c r="G93" i="1"/>
  <c r="H93" i="1"/>
  <c r="I93" i="1"/>
  <c r="J93" i="1"/>
  <c r="K93" i="1"/>
  <c r="L93" i="1"/>
  <c r="A94" i="1"/>
  <c r="B94" i="1"/>
  <c r="C94" i="1"/>
  <c r="D94" i="1"/>
  <c r="E94" i="1"/>
  <c r="D19" i="37" s="1"/>
  <c r="F94" i="1"/>
  <c r="G94" i="1"/>
  <c r="H94" i="1"/>
  <c r="I94" i="1"/>
  <c r="J94" i="1"/>
  <c r="K94" i="1"/>
  <c r="L94" i="1"/>
  <c r="A95" i="1"/>
  <c r="B95" i="1"/>
  <c r="C95" i="1"/>
  <c r="D95" i="1"/>
  <c r="E95" i="1"/>
  <c r="D20" i="37" s="1"/>
  <c r="F95" i="1"/>
  <c r="G95" i="1"/>
  <c r="H95" i="1"/>
  <c r="I95" i="1"/>
  <c r="J95" i="1"/>
  <c r="K95" i="1"/>
  <c r="L95" i="1"/>
  <c r="A96" i="1"/>
  <c r="B96" i="1"/>
  <c r="C96" i="1"/>
  <c r="D96" i="1"/>
  <c r="E96" i="1"/>
  <c r="F96" i="1"/>
  <c r="G96" i="1"/>
  <c r="H96" i="1"/>
  <c r="I96" i="1"/>
  <c r="J96" i="1"/>
  <c r="K96" i="1"/>
  <c r="L96" i="1"/>
  <c r="A97" i="1"/>
  <c r="B97" i="1"/>
  <c r="C97" i="1"/>
  <c r="D97" i="1"/>
  <c r="E97" i="1"/>
  <c r="F97" i="1"/>
  <c r="G97" i="1"/>
  <c r="H97" i="1"/>
  <c r="I97" i="1"/>
  <c r="J97" i="1"/>
  <c r="K97" i="1"/>
  <c r="L97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A120" i="1"/>
  <c r="B120" i="1"/>
  <c r="C120" i="1"/>
  <c r="D120" i="1"/>
  <c r="E120" i="1"/>
  <c r="F120" i="1"/>
  <c r="G120" i="1"/>
  <c r="H120" i="1"/>
  <c r="I120" i="1"/>
  <c r="J120" i="1"/>
  <c r="K120" i="1"/>
  <c r="L120" i="1"/>
  <c r="A121" i="1"/>
  <c r="B121" i="1"/>
  <c r="C121" i="1"/>
  <c r="D121" i="1"/>
  <c r="E121" i="1"/>
  <c r="F121" i="1"/>
  <c r="G121" i="1"/>
  <c r="H121" i="1"/>
  <c r="I121" i="1"/>
  <c r="J121" i="1"/>
  <c r="K121" i="1"/>
  <c r="L121" i="1"/>
  <c r="A122" i="1"/>
  <c r="B122" i="1"/>
  <c r="C122" i="1"/>
  <c r="D122" i="1"/>
  <c r="E122" i="1"/>
  <c r="F122" i="1"/>
  <c r="G122" i="1"/>
  <c r="H122" i="1"/>
  <c r="I122" i="1"/>
  <c r="J122" i="1"/>
  <c r="K122" i="1"/>
  <c r="L122" i="1"/>
  <c r="A123" i="1"/>
  <c r="B123" i="1"/>
  <c r="C123" i="1"/>
  <c r="D123" i="1"/>
  <c r="E123" i="1"/>
  <c r="F123" i="1"/>
  <c r="G123" i="1"/>
  <c r="H123" i="1"/>
  <c r="I123" i="1"/>
  <c r="J123" i="1"/>
  <c r="K123" i="1"/>
  <c r="L123" i="1"/>
  <c r="A124" i="1"/>
  <c r="B124" i="1"/>
  <c r="C124" i="1"/>
  <c r="D124" i="1"/>
  <c r="E124" i="1"/>
  <c r="F124" i="1"/>
  <c r="G124" i="1"/>
  <c r="H124" i="1"/>
  <c r="I124" i="1"/>
  <c r="J124" i="1"/>
  <c r="K124" i="1"/>
  <c r="L124" i="1"/>
  <c r="A125" i="1"/>
  <c r="B125" i="1"/>
  <c r="C125" i="1"/>
  <c r="D125" i="1"/>
  <c r="E125" i="1"/>
  <c r="F125" i="1"/>
  <c r="G125" i="1"/>
  <c r="H125" i="1"/>
  <c r="I125" i="1"/>
  <c r="J125" i="1"/>
  <c r="K125" i="1"/>
  <c r="L125" i="1"/>
  <c r="A126" i="1"/>
  <c r="B126" i="1"/>
  <c r="C126" i="1"/>
  <c r="D126" i="1"/>
  <c r="E126" i="1"/>
  <c r="F126" i="1"/>
  <c r="G126" i="1"/>
  <c r="H126" i="1"/>
  <c r="I126" i="1"/>
  <c r="J126" i="1"/>
  <c r="K126" i="1"/>
  <c r="L126" i="1"/>
  <c r="A127" i="1"/>
  <c r="B127" i="1"/>
  <c r="C127" i="1"/>
  <c r="D127" i="1"/>
  <c r="E127" i="1"/>
  <c r="F127" i="1"/>
  <c r="G127" i="1"/>
  <c r="H127" i="1"/>
  <c r="I127" i="1"/>
  <c r="J127" i="1"/>
  <c r="K127" i="1"/>
  <c r="L127" i="1"/>
  <c r="A128" i="1"/>
  <c r="B128" i="1"/>
  <c r="C128" i="1"/>
  <c r="D128" i="1"/>
  <c r="E128" i="1"/>
  <c r="F128" i="1"/>
  <c r="G128" i="1"/>
  <c r="H128" i="1"/>
  <c r="I128" i="1"/>
  <c r="J128" i="1"/>
  <c r="K128" i="1"/>
  <c r="L128" i="1"/>
  <c r="A129" i="1"/>
  <c r="B129" i="1"/>
  <c r="C129" i="1"/>
  <c r="D129" i="1"/>
  <c r="E129" i="1"/>
  <c r="F129" i="1"/>
  <c r="G129" i="1"/>
  <c r="H129" i="1"/>
  <c r="I129" i="1"/>
  <c r="J129" i="1"/>
  <c r="K129" i="1"/>
  <c r="L129" i="1"/>
  <c r="A130" i="1"/>
  <c r="B130" i="1"/>
  <c r="D130" i="1"/>
  <c r="E130" i="1"/>
  <c r="F130" i="1"/>
  <c r="G130" i="1"/>
  <c r="H130" i="1"/>
  <c r="I130" i="1"/>
  <c r="J130" i="1"/>
  <c r="K130" i="1"/>
  <c r="L130" i="1"/>
  <c r="A131" i="1"/>
  <c r="B131" i="1"/>
  <c r="C131" i="1"/>
  <c r="D131" i="1"/>
  <c r="E131" i="1"/>
  <c r="F131" i="1"/>
  <c r="G131" i="1"/>
  <c r="H131" i="1"/>
  <c r="I131" i="1"/>
  <c r="J131" i="1"/>
  <c r="K131" i="1"/>
  <c r="L131" i="1"/>
  <c r="A132" i="1"/>
  <c r="B132" i="1"/>
  <c r="C132" i="1"/>
  <c r="D132" i="1"/>
  <c r="E132" i="1"/>
  <c r="F132" i="1"/>
  <c r="G132" i="1"/>
  <c r="H132" i="1"/>
  <c r="I132" i="1"/>
  <c r="J132" i="1"/>
  <c r="K132" i="1"/>
  <c r="L132" i="1"/>
  <c r="A133" i="1"/>
  <c r="B133" i="1"/>
  <c r="C133" i="1"/>
  <c r="D133" i="1"/>
  <c r="E133" i="1"/>
  <c r="F133" i="1"/>
  <c r="G133" i="1"/>
  <c r="H133" i="1"/>
  <c r="I133" i="1"/>
  <c r="J133" i="1"/>
  <c r="K133" i="1"/>
  <c r="L133" i="1"/>
  <c r="A134" i="1"/>
  <c r="B134" i="1"/>
  <c r="C134" i="1"/>
  <c r="D134" i="1"/>
  <c r="E134" i="1"/>
  <c r="F134" i="1"/>
  <c r="G134" i="1"/>
  <c r="H134" i="1"/>
  <c r="I134" i="1"/>
  <c r="J134" i="1"/>
  <c r="K134" i="1"/>
  <c r="L134" i="1"/>
  <c r="A135" i="1"/>
  <c r="B135" i="1"/>
  <c r="C135" i="1"/>
  <c r="D135" i="1"/>
  <c r="E135" i="1"/>
  <c r="F135" i="1"/>
  <c r="G135" i="1"/>
  <c r="H135" i="1"/>
  <c r="I135" i="1"/>
  <c r="J135" i="1"/>
  <c r="K135" i="1"/>
  <c r="L135" i="1"/>
  <c r="A136" i="1"/>
  <c r="C136" i="1"/>
  <c r="A137" i="1"/>
  <c r="C137" i="1"/>
  <c r="A138" i="1"/>
  <c r="C138" i="1"/>
  <c r="A139" i="1"/>
  <c r="C139" i="1"/>
  <c r="A140" i="1"/>
  <c r="C140" i="1"/>
  <c r="A141" i="1"/>
  <c r="C141" i="1"/>
  <c r="A142" i="1"/>
  <c r="C142" i="1"/>
  <c r="A143" i="1"/>
  <c r="C143" i="1"/>
  <c r="A144" i="1"/>
  <c r="C144" i="1"/>
  <c r="A145" i="1"/>
  <c r="C145" i="1"/>
  <c r="A146" i="1"/>
  <c r="C146" i="1"/>
  <c r="A147" i="1"/>
  <c r="C147" i="1"/>
  <c r="A148" i="1"/>
  <c r="C148" i="1"/>
  <c r="A149" i="1"/>
  <c r="C149" i="1"/>
  <c r="A150" i="1"/>
  <c r="C150" i="1"/>
  <c r="A151" i="1"/>
  <c r="C151" i="1"/>
  <c r="A152" i="1"/>
  <c r="C152" i="1"/>
  <c r="C2" i="3"/>
  <c r="D2" i="3"/>
  <c r="G2" i="3"/>
  <c r="A3" i="3"/>
  <c r="A4" i="3"/>
  <c r="C4" i="3"/>
  <c r="D4" i="3"/>
  <c r="A5" i="3"/>
  <c r="C5" i="3"/>
  <c r="D5" i="3"/>
  <c r="A6" i="3"/>
  <c r="C6" i="3"/>
  <c r="D6" i="3"/>
  <c r="A7" i="3"/>
  <c r="C7" i="3"/>
  <c r="D7" i="3"/>
  <c r="A8" i="3"/>
  <c r="C8" i="3"/>
  <c r="D8" i="3"/>
  <c r="A9" i="3"/>
  <c r="C9" i="3"/>
  <c r="D9" i="3"/>
  <c r="A10" i="3"/>
  <c r="C10" i="3"/>
  <c r="D10" i="3"/>
  <c r="A11" i="3"/>
  <c r="C11" i="3"/>
  <c r="D11" i="3"/>
  <c r="A12" i="3"/>
  <c r="C12" i="3"/>
  <c r="D12" i="3"/>
  <c r="A13" i="3"/>
  <c r="C13" i="3"/>
  <c r="D13" i="3"/>
  <c r="A14" i="3"/>
  <c r="C14" i="3"/>
  <c r="D14" i="3"/>
  <c r="A15" i="3"/>
  <c r="B15" i="3"/>
  <c r="C15" i="3"/>
  <c r="D15" i="3"/>
  <c r="A16" i="3"/>
  <c r="B16" i="3"/>
  <c r="C16" i="3"/>
  <c r="D16" i="3"/>
  <c r="A17" i="3"/>
  <c r="B17" i="3"/>
  <c r="C17" i="3"/>
  <c r="D17" i="3"/>
  <c r="A18" i="3"/>
  <c r="B18" i="3"/>
  <c r="C18" i="3"/>
  <c r="D18" i="3"/>
  <c r="A19" i="3"/>
  <c r="B19" i="3"/>
  <c r="C19" i="3"/>
  <c r="D19" i="3"/>
  <c r="A20" i="3"/>
  <c r="B20" i="3"/>
  <c r="C20" i="3"/>
  <c r="D20" i="3"/>
  <c r="A21" i="3"/>
  <c r="B21" i="3"/>
  <c r="C21" i="3"/>
  <c r="D21" i="3"/>
  <c r="A22" i="3"/>
  <c r="B22" i="3"/>
  <c r="C22" i="3"/>
  <c r="D22" i="3"/>
  <c r="A23" i="3"/>
  <c r="B23" i="3"/>
  <c r="C23" i="3"/>
  <c r="D23" i="3"/>
  <c r="A26" i="3"/>
  <c r="C26" i="3"/>
  <c r="D26" i="3"/>
  <c r="A27" i="3"/>
  <c r="C27" i="3"/>
  <c r="D27" i="3"/>
  <c r="A28" i="3"/>
  <c r="C28" i="3"/>
  <c r="D28" i="3"/>
  <c r="A29" i="3"/>
  <c r="C29" i="3"/>
  <c r="D29" i="3"/>
  <c r="A30" i="3"/>
  <c r="C30" i="3"/>
  <c r="D30" i="3"/>
  <c r="E30" i="3"/>
  <c r="F30" i="3"/>
  <c r="A31" i="3"/>
  <c r="C31" i="3"/>
  <c r="D31" i="3"/>
  <c r="A32" i="3"/>
  <c r="C32" i="3"/>
  <c r="D32" i="3"/>
  <c r="A33" i="3"/>
  <c r="C33" i="3"/>
  <c r="D33" i="3"/>
  <c r="A34" i="3"/>
  <c r="C34" i="3"/>
  <c r="D34" i="3"/>
  <c r="A35" i="3"/>
  <c r="A36" i="3"/>
  <c r="C36" i="3"/>
  <c r="D36" i="3"/>
  <c r="A37" i="3"/>
  <c r="C37" i="3"/>
  <c r="D37" i="3"/>
  <c r="A38" i="3"/>
  <c r="C38" i="3"/>
  <c r="D38" i="3"/>
  <c r="A39" i="3"/>
  <c r="A40" i="3"/>
  <c r="C40" i="3"/>
  <c r="D40" i="3"/>
  <c r="B41" i="3"/>
  <c r="C41" i="3"/>
  <c r="D41" i="3"/>
  <c r="A43" i="3"/>
  <c r="A44" i="3"/>
  <c r="C44" i="3"/>
  <c r="D44" i="3"/>
  <c r="A45" i="3"/>
  <c r="C45" i="3"/>
  <c r="D45" i="3"/>
  <c r="A46" i="3"/>
  <c r="C46" i="3"/>
  <c r="D46" i="3"/>
  <c r="A47" i="3"/>
  <c r="C47" i="3"/>
  <c r="D47" i="3"/>
  <c r="A48" i="3"/>
  <c r="A49" i="3"/>
  <c r="C49" i="3"/>
  <c r="D49" i="3"/>
  <c r="E49" i="3"/>
  <c r="T74" i="2"/>
  <c r="F49" i="3" s="1"/>
  <c r="A50" i="3"/>
  <c r="C50" i="3"/>
  <c r="D50" i="3"/>
  <c r="E50" i="3"/>
  <c r="A51" i="3"/>
  <c r="A54" i="3"/>
  <c r="A55" i="3"/>
  <c r="C55" i="3"/>
  <c r="S82" i="2"/>
  <c r="E55" i="3" s="1"/>
  <c r="A56" i="3"/>
  <c r="C56" i="3"/>
  <c r="A57" i="3"/>
  <c r="C57" i="3"/>
  <c r="A58" i="3"/>
  <c r="C58" i="3"/>
  <c r="C60" i="3"/>
  <c r="C61" i="3"/>
  <c r="D17" i="2"/>
  <c r="H22" i="2"/>
  <c r="K22" i="2" s="1"/>
  <c r="I22" i="2"/>
  <c r="M22" i="2" s="1"/>
  <c r="J22" i="2"/>
  <c r="H25" i="2"/>
  <c r="K25" i="2" s="1"/>
  <c r="I25" i="2"/>
  <c r="J25" i="2"/>
  <c r="M25" i="2"/>
  <c r="H26" i="2"/>
  <c r="K26" i="2" s="1"/>
  <c r="I26" i="2"/>
  <c r="M26" i="2" s="1"/>
  <c r="J26" i="2"/>
  <c r="H30" i="2"/>
  <c r="K30" i="2" s="1"/>
  <c r="I30" i="2"/>
  <c r="M30" i="2" s="1"/>
  <c r="J30" i="2"/>
  <c r="H32" i="2"/>
  <c r="K32" i="2" s="1"/>
  <c r="I32" i="2"/>
  <c r="M32" i="2" s="1"/>
  <c r="J32" i="2"/>
  <c r="H33" i="2"/>
  <c r="K33" i="2" s="1"/>
  <c r="I33" i="2"/>
  <c r="M33" i="2" s="1"/>
  <c r="J33" i="2"/>
  <c r="N36" i="2"/>
  <c r="H37" i="2"/>
  <c r="N37" i="2"/>
  <c r="F38" i="2"/>
  <c r="G38" i="2"/>
  <c r="H38" i="2"/>
  <c r="N38" i="2"/>
  <c r="P38" i="2"/>
  <c r="F39" i="2"/>
  <c r="G39" i="2"/>
  <c r="H39" i="2"/>
  <c r="N39" i="2"/>
  <c r="P39" i="2"/>
  <c r="F40" i="2"/>
  <c r="G40" i="2"/>
  <c r="H40" i="2"/>
  <c r="N40" i="2"/>
  <c r="P40" i="2"/>
  <c r="F41" i="2"/>
  <c r="G41" i="2"/>
  <c r="H41" i="2"/>
  <c r="N41" i="2"/>
  <c r="P41" i="2"/>
  <c r="F42" i="2"/>
  <c r="G42" i="2"/>
  <c r="H42" i="2"/>
  <c r="N42" i="2"/>
  <c r="P42" i="2"/>
  <c r="F43" i="2"/>
  <c r="G43" i="2"/>
  <c r="H43" i="2"/>
  <c r="N43" i="2"/>
  <c r="P43" i="2"/>
  <c r="F44" i="2"/>
  <c r="G44" i="2"/>
  <c r="H44" i="2"/>
  <c r="N44" i="2"/>
  <c r="P44" i="2"/>
  <c r="D45" i="2"/>
  <c r="N48" i="2"/>
  <c r="P48" i="2" s="1"/>
  <c r="N49" i="2"/>
  <c r="P49" i="2" s="1"/>
  <c r="S49" i="2" s="1"/>
  <c r="N50" i="2"/>
  <c r="P50" i="2" s="1"/>
  <c r="S50" i="2" s="1"/>
  <c r="U50" i="2" s="1"/>
  <c r="G29" i="3" s="1"/>
  <c r="N51" i="2"/>
  <c r="N52" i="2"/>
  <c r="P52" i="2" s="1"/>
  <c r="S52" i="2" s="1"/>
  <c r="N53" i="2"/>
  <c r="P53" i="2" s="1"/>
  <c r="S53" i="2" s="1"/>
  <c r="N54" i="2"/>
  <c r="P54" i="2" s="1"/>
  <c r="S54" i="2" s="1"/>
  <c r="N55" i="2"/>
  <c r="P55" i="2" s="1"/>
  <c r="S55" i="2" s="1"/>
  <c r="E34" i="3" s="1"/>
  <c r="D56" i="2"/>
  <c r="D61" i="2"/>
  <c r="F63" i="2"/>
  <c r="F64" i="2"/>
  <c r="G64" i="2"/>
  <c r="Q64" i="2" s="1"/>
  <c r="R64" i="2" s="1"/>
  <c r="H64" i="2"/>
  <c r="I64" i="2" s="1"/>
  <c r="J64" i="2"/>
  <c r="O64" i="2"/>
  <c r="P64" i="2" s="1"/>
  <c r="T68" i="2"/>
  <c r="F44" i="3" s="1"/>
  <c r="R69" i="2"/>
  <c r="S69" i="2"/>
  <c r="T69" i="2" s="1"/>
  <c r="U69" i="2" s="1"/>
  <c r="G45" i="3" s="1"/>
  <c r="R70" i="2"/>
  <c r="S70" i="2"/>
  <c r="T70" i="2" s="1"/>
  <c r="U70" i="2" s="1"/>
  <c r="R71" i="2"/>
  <c r="S71" i="2"/>
  <c r="T71" i="2" s="1"/>
  <c r="F47" i="3" s="1"/>
  <c r="D72" i="2"/>
  <c r="T75" i="2"/>
  <c r="T76" i="2" s="1"/>
  <c r="D76" i="2"/>
  <c r="S83" i="2"/>
  <c r="E56" i="3" s="1"/>
  <c r="S84" i="2"/>
  <c r="E57" i="3" s="1"/>
  <c r="S85" i="2"/>
  <c r="E58" i="3" s="1"/>
  <c r="V87" i="2"/>
  <c r="L366" i="4" l="1"/>
  <c r="F366" i="4" s="1"/>
  <c r="F14" i="37"/>
  <c r="U86" i="2"/>
  <c r="L22" i="2"/>
  <c r="N22" i="2" s="1"/>
  <c r="S22" i="2" s="1"/>
  <c r="M40" i="2"/>
  <c r="Q63" i="2"/>
  <c r="R63" i="2" s="1"/>
  <c r="R66" i="2" s="1"/>
  <c r="R58" i="2"/>
  <c r="R61" i="2" s="1"/>
  <c r="Q61" i="2"/>
  <c r="O66" i="2"/>
  <c r="P63" i="2"/>
  <c r="P66" i="2" s="1"/>
  <c r="M63" i="2"/>
  <c r="S326" i="4"/>
  <c r="S44" i="4"/>
  <c r="S183" i="4"/>
  <c r="S335" i="4"/>
  <c r="R110" i="4"/>
  <c r="R242" i="4"/>
  <c r="R330" i="4"/>
  <c r="R45" i="4"/>
  <c r="R296" i="4"/>
  <c r="R66" i="4"/>
  <c r="Q321" i="4"/>
  <c r="Y321" i="4" s="1"/>
  <c r="Q327" i="4"/>
  <c r="Q105" i="4"/>
  <c r="Q67" i="4"/>
  <c r="Q96" i="4"/>
  <c r="Q216" i="4"/>
  <c r="Q195" i="4"/>
  <c r="Q347" i="4"/>
  <c r="Q328" i="4"/>
  <c r="P322" i="4"/>
  <c r="F322" i="4" s="1"/>
  <c r="P350" i="4"/>
  <c r="P112" i="4"/>
  <c r="P16" i="4"/>
  <c r="P265" i="4"/>
  <c r="P89" i="4"/>
  <c r="P329" i="4"/>
  <c r="P111" i="4"/>
  <c r="P198" i="4"/>
  <c r="O324" i="4"/>
  <c r="Y324" i="4" s="1"/>
  <c r="O346" i="4"/>
  <c r="O98" i="4"/>
  <c r="O9" i="4"/>
  <c r="O309" i="4"/>
  <c r="O289" i="4"/>
  <c r="O237" i="4"/>
  <c r="O213" i="4"/>
  <c r="O205" i="4"/>
  <c r="O348" i="4"/>
  <c r="O161" i="4"/>
  <c r="O90" i="4"/>
  <c r="O17" i="4"/>
  <c r="O218" i="4"/>
  <c r="O152" i="4"/>
  <c r="O331" i="4"/>
  <c r="N323" i="4"/>
  <c r="Y323" i="4" s="1"/>
  <c r="N349" i="4"/>
  <c r="N50" i="4"/>
  <c r="N334" i="4"/>
  <c r="N282" i="4"/>
  <c r="N150" i="4"/>
  <c r="N196" i="4"/>
  <c r="N352" i="4"/>
  <c r="N180" i="4"/>
  <c r="N228" i="4"/>
  <c r="N361" i="4"/>
  <c r="N315" i="4"/>
  <c r="N302" i="4"/>
  <c r="M367" i="4"/>
  <c r="M214" i="4"/>
  <c r="M336" i="4"/>
  <c r="M227" i="4"/>
  <c r="M239" i="4"/>
  <c r="M333" i="4"/>
  <c r="M359" i="4"/>
  <c r="M299" i="4"/>
  <c r="M46" i="4"/>
  <c r="M151" i="4"/>
  <c r="M109" i="4"/>
  <c r="M313" i="4"/>
  <c r="M49" i="4"/>
  <c r="M337" i="4"/>
  <c r="Y366" i="4"/>
  <c r="K300" i="4"/>
  <c r="K314" i="4"/>
  <c r="K360" i="4"/>
  <c r="K142" i="4"/>
  <c r="J332" i="4"/>
  <c r="J288" i="4"/>
  <c r="J145" i="4"/>
  <c r="I260" i="4"/>
  <c r="F260" i="4" s="1"/>
  <c r="I301" i="4"/>
  <c r="I317" i="4"/>
  <c r="I80" i="4"/>
  <c r="S35" i="4"/>
  <c r="S233" i="4"/>
  <c r="S13" i="4"/>
  <c r="S255" i="4"/>
  <c r="S140" i="4"/>
  <c r="S293" i="4"/>
  <c r="S210" i="4"/>
  <c r="S11" i="4"/>
  <c r="S178" i="4"/>
  <c r="S6" i="4"/>
  <c r="S247" i="4"/>
  <c r="R256" i="4"/>
  <c r="R230" i="4"/>
  <c r="R179" i="4"/>
  <c r="R21" i="4"/>
  <c r="R26" i="4"/>
  <c r="R36" i="4"/>
  <c r="R312" i="4"/>
  <c r="R151" i="4"/>
  <c r="R221" i="4"/>
  <c r="R141" i="4"/>
  <c r="R294" i="4"/>
  <c r="R209" i="4"/>
  <c r="R311" i="4"/>
  <c r="R248" i="4"/>
  <c r="R211" i="4"/>
  <c r="R27" i="4"/>
  <c r="R234" i="4"/>
  <c r="Q243" i="4"/>
  <c r="Q122" i="4"/>
  <c r="Q28" i="4"/>
  <c r="Q279" i="4"/>
  <c r="Q69" i="4"/>
  <c r="Q82" i="4"/>
  <c r="Q343" i="4"/>
  <c r="Q310" i="4"/>
  <c r="Q184" i="4"/>
  <c r="Q31" i="4"/>
  <c r="Q100" i="4"/>
  <c r="Q212" i="4"/>
  <c r="P345" i="4"/>
  <c r="P280" i="4"/>
  <c r="P155" i="4"/>
  <c r="P166" i="4"/>
  <c r="P273" i="4"/>
  <c r="P357" i="4"/>
  <c r="P90" i="4"/>
  <c r="P253" i="4"/>
  <c r="P119" i="4"/>
  <c r="O295" i="4"/>
  <c r="O223" i="4"/>
  <c r="O149" i="4"/>
  <c r="O94" i="4"/>
  <c r="O70" i="4"/>
  <c r="O190" i="4"/>
  <c r="O64" i="4"/>
  <c r="O351" i="4"/>
  <c r="O274" i="4"/>
  <c r="O176" i="4"/>
  <c r="O89" i="4"/>
  <c r="O63" i="4"/>
  <c r="O306" i="4"/>
  <c r="O99" i="4"/>
  <c r="O358" i="4"/>
  <c r="O342" i="4"/>
  <c r="O298" i="4"/>
  <c r="O269" i="4"/>
  <c r="O156" i="4"/>
  <c r="O116" i="4"/>
  <c r="O83" i="4"/>
  <c r="O29" i="4"/>
  <c r="O307" i="4"/>
  <c r="O78" i="4"/>
  <c r="O320" i="4"/>
  <c r="O305" i="4"/>
  <c r="O126" i="4"/>
  <c r="O291" i="4"/>
  <c r="O124" i="4"/>
  <c r="O308" i="4"/>
  <c r="O170" i="4"/>
  <c r="N189" i="4"/>
  <c r="N146" i="4"/>
  <c r="N73" i="4"/>
  <c r="N97" i="4"/>
  <c r="N191" i="4"/>
  <c r="N62" i="4"/>
  <c r="N287" i="4"/>
  <c r="N72" i="4"/>
  <c r="N249" i="4"/>
  <c r="N167" i="4"/>
  <c r="N71" i="4"/>
  <c r="N177" i="4"/>
  <c r="N147" i="4"/>
  <c r="M353" i="4"/>
  <c r="M160" i="4"/>
  <c r="M275" i="4"/>
  <c r="M125" i="4"/>
  <c r="M79" i="4"/>
  <c r="M65" i="4"/>
  <c r="M185" i="4"/>
  <c r="M118" i="4"/>
  <c r="M22" i="4"/>
  <c r="M261" i="4"/>
  <c r="M369" i="4"/>
  <c r="F369" i="4" s="1"/>
  <c r="M136" i="4"/>
  <c r="M101" i="4"/>
  <c r="M74" i="4"/>
  <c r="M93" i="4"/>
  <c r="M354" i="4"/>
  <c r="M304" i="4"/>
  <c r="M129" i="4"/>
  <c r="M84" i="4"/>
  <c r="M68" i="4"/>
  <c r="M55" i="4"/>
  <c r="L352" i="4"/>
  <c r="L107" i="4"/>
  <c r="L281" i="4"/>
  <c r="L264" i="4"/>
  <c r="L186" i="4"/>
  <c r="L355" i="4"/>
  <c r="L231" i="4"/>
  <c r="L108" i="4"/>
  <c r="L60" i="4"/>
  <c r="L87" i="4"/>
  <c r="L286" i="4"/>
  <c r="L193" i="4"/>
  <c r="L58" i="4"/>
  <c r="L258" i="4"/>
  <c r="L192" i="4"/>
  <c r="L102" i="4"/>
  <c r="L371" i="4"/>
  <c r="L37" i="4"/>
  <c r="K127" i="4"/>
  <c r="K54" i="4"/>
  <c r="K117" i="4"/>
  <c r="K106" i="4"/>
  <c r="K157" i="4"/>
  <c r="K88" i="4"/>
  <c r="K47" i="4"/>
  <c r="K340" i="4"/>
  <c r="J319" i="4"/>
  <c r="J339" i="4"/>
  <c r="J92" i="4"/>
  <c r="J85" i="4"/>
  <c r="J341" i="4"/>
  <c r="J285" i="4"/>
  <c r="J52" i="4"/>
  <c r="J128" i="4"/>
  <c r="J5" i="4"/>
  <c r="F5" i="4" s="1"/>
  <c r="J344" i="4"/>
  <c r="F48" i="4"/>
  <c r="Y48" i="4"/>
  <c r="K24" i="2"/>
  <c r="L24" i="2" s="1"/>
  <c r="N24" i="2" s="1"/>
  <c r="U71" i="2"/>
  <c r="G47" i="3" s="1"/>
  <c r="F50" i="3"/>
  <c r="V74" i="2"/>
  <c r="E47" i="3"/>
  <c r="G46" i="3"/>
  <c r="E46" i="3"/>
  <c r="F46" i="3"/>
  <c r="F45" i="3"/>
  <c r="E45" i="3"/>
  <c r="U68" i="2"/>
  <c r="V68" i="2" s="1"/>
  <c r="V72" i="2" s="1"/>
  <c r="K64" i="2"/>
  <c r="L64" i="2" s="1"/>
  <c r="N64" i="2" s="1"/>
  <c r="K58" i="2"/>
  <c r="L58" i="2" s="1"/>
  <c r="U52" i="2"/>
  <c r="V52" i="2" s="1"/>
  <c r="E31" i="3"/>
  <c r="G31" i="3"/>
  <c r="S24" i="2"/>
  <c r="U24" i="2" s="1"/>
  <c r="V24" i="2" s="1"/>
  <c r="L21" i="2"/>
  <c r="N21" i="2" s="1"/>
  <c r="S21" i="2" s="1"/>
  <c r="P61" i="2"/>
  <c r="R72" i="2"/>
  <c r="U76" i="2"/>
  <c r="K63" i="2"/>
  <c r="L63" i="2" s="1"/>
  <c r="U54" i="2"/>
  <c r="G33" i="3" s="1"/>
  <c r="E33" i="3"/>
  <c r="U53" i="2"/>
  <c r="E32" i="3"/>
  <c r="T53" i="2"/>
  <c r="F32" i="3" s="1"/>
  <c r="U51" i="2"/>
  <c r="G30" i="3" s="1"/>
  <c r="E29" i="3"/>
  <c r="T50" i="2"/>
  <c r="F29" i="3" s="1"/>
  <c r="U49" i="2"/>
  <c r="G28" i="3" s="1"/>
  <c r="E28" i="3"/>
  <c r="T49" i="2"/>
  <c r="F28" i="3" s="1"/>
  <c r="T47" i="2"/>
  <c r="E26" i="3"/>
  <c r="T52" i="2"/>
  <c r="F31" i="3" s="1"/>
  <c r="T54" i="2"/>
  <c r="F33" i="3" s="1"/>
  <c r="M64" i="2"/>
  <c r="M58" i="2"/>
  <c r="N27" i="2"/>
  <c r="S40" i="2"/>
  <c r="M42" i="2"/>
  <c r="S42" i="2" s="1"/>
  <c r="M38" i="2"/>
  <c r="S38" i="2" s="1"/>
  <c r="L26" i="2"/>
  <c r="N26" i="2" s="1"/>
  <c r="S26" i="2" s="1"/>
  <c r="U26" i="2" s="1"/>
  <c r="V26" i="2" s="1"/>
  <c r="L25" i="2"/>
  <c r="N25" i="2" s="1"/>
  <c r="L32" i="2"/>
  <c r="N32" i="2" s="1"/>
  <c r="S32" i="2" s="1"/>
  <c r="L30" i="2"/>
  <c r="L29" i="2"/>
  <c r="N29" i="2" s="1"/>
  <c r="S29" i="2" s="1"/>
  <c r="L28" i="2"/>
  <c r="N28" i="2" s="1"/>
  <c r="S28" i="2" s="1"/>
  <c r="S7" i="2"/>
  <c r="E5" i="3" s="1"/>
  <c r="N13" i="2"/>
  <c r="S13" i="2" s="1"/>
  <c r="E11" i="3" s="1"/>
  <c r="I19" i="2"/>
  <c r="M19" i="2" s="1"/>
  <c r="L19" i="2"/>
  <c r="N19" i="2" s="1"/>
  <c r="L33" i="2"/>
  <c r="N33" i="2" s="1"/>
  <c r="S33" i="2" s="1"/>
  <c r="L31" i="2"/>
  <c r="S27" i="2"/>
  <c r="U27" i="2" s="1"/>
  <c r="V27" i="2" s="1"/>
  <c r="S25" i="2"/>
  <c r="U25" i="2" s="1"/>
  <c r="V25" i="2" s="1"/>
  <c r="L23" i="2"/>
  <c r="N23" i="2" s="1"/>
  <c r="S23" i="2" s="1"/>
  <c r="L20" i="2"/>
  <c r="N20" i="2" s="1"/>
  <c r="S20" i="2" s="1"/>
  <c r="P17" i="2"/>
  <c r="N8" i="2"/>
  <c r="S8" i="2" s="1"/>
  <c r="M44" i="2"/>
  <c r="S44" i="2" s="1"/>
  <c r="M41" i="2"/>
  <c r="S41" i="2" s="1"/>
  <c r="M43" i="2"/>
  <c r="S43" i="2" s="1"/>
  <c r="M39" i="2"/>
  <c r="S39" i="2" s="1"/>
  <c r="M36" i="2"/>
  <c r="S36" i="2" s="1"/>
  <c r="M37" i="2"/>
  <c r="S37" i="2" s="1"/>
  <c r="T37" i="2" s="1"/>
  <c r="F16" i="3" s="1"/>
  <c r="U55" i="2"/>
  <c r="T55" i="2"/>
  <c r="F34" i="3" s="1"/>
  <c r="S48" i="2"/>
  <c r="E27" i="3" s="1"/>
  <c r="P56" i="2"/>
  <c r="R17" i="2"/>
  <c r="S72" i="2"/>
  <c r="N11" i="2"/>
  <c r="N12" i="2"/>
  <c r="N9" i="2"/>
  <c r="S9" i="2" s="1"/>
  <c r="E7" i="3" s="1"/>
  <c r="K59" i="2"/>
  <c r="L59" i="2" s="1"/>
  <c r="I59" i="2"/>
  <c r="M59" i="2" s="1"/>
  <c r="N16" i="2"/>
  <c r="I60" i="2"/>
  <c r="M60" i="2" s="1"/>
  <c r="K60" i="2"/>
  <c r="L60" i="2" s="1"/>
  <c r="A25" i="3"/>
  <c r="U47" i="2"/>
  <c r="G26" i="3" s="1"/>
  <c r="P45" i="2"/>
  <c r="N15" i="2"/>
  <c r="S10" i="2"/>
  <c r="E8" i="3" s="1"/>
  <c r="F321" i="4" l="1"/>
  <c r="F324" i="4"/>
  <c r="F323" i="4"/>
  <c r="Y322" i="4"/>
  <c r="S56" i="2"/>
  <c r="F26" i="3"/>
  <c r="N63" i="2"/>
  <c r="N65" i="2"/>
  <c r="S64" i="2"/>
  <c r="T64" i="2" s="1"/>
  <c r="F41" i="3" s="1"/>
  <c r="M66" i="2"/>
  <c r="Y260" i="4"/>
  <c r="U72" i="2"/>
  <c r="Y183" i="4"/>
  <c r="F183" i="4"/>
  <c r="Y44" i="4"/>
  <c r="F44" i="4"/>
  <c r="Y335" i="4"/>
  <c r="F335" i="4"/>
  <c r="Y326" i="4"/>
  <c r="F326" i="4"/>
  <c r="Y45" i="4"/>
  <c r="F45" i="4"/>
  <c r="F330" i="4"/>
  <c r="Y330" i="4"/>
  <c r="F66" i="4"/>
  <c r="Y66" i="4"/>
  <c r="Y242" i="4"/>
  <c r="F242" i="4"/>
  <c r="Y296" i="4"/>
  <c r="F296" i="4"/>
  <c r="F110" i="4"/>
  <c r="Y110" i="4"/>
  <c r="Y347" i="4"/>
  <c r="F347" i="4"/>
  <c r="Y105" i="4"/>
  <c r="F105" i="4"/>
  <c r="F216" i="4"/>
  <c r="Y216" i="4"/>
  <c r="F327" i="4"/>
  <c r="Y327" i="4"/>
  <c r="Y67" i="4"/>
  <c r="F67" i="4"/>
  <c r="Y195" i="4"/>
  <c r="F195" i="4"/>
  <c r="Y328" i="4"/>
  <c r="F328" i="4"/>
  <c r="F96" i="4"/>
  <c r="Y96" i="4"/>
  <c r="F16" i="4"/>
  <c r="Y16" i="4"/>
  <c r="Y112" i="4"/>
  <c r="F112" i="4"/>
  <c r="F350" i="4"/>
  <c r="Y350" i="4"/>
  <c r="F111" i="4"/>
  <c r="Y111" i="4"/>
  <c r="Y329" i="4"/>
  <c r="F329" i="4"/>
  <c r="F198" i="4"/>
  <c r="Y198" i="4"/>
  <c r="Y265" i="4"/>
  <c r="F265" i="4"/>
  <c r="F331" i="4"/>
  <c r="Y331" i="4"/>
  <c r="F9" i="4"/>
  <c r="Y9" i="4"/>
  <c r="Y152" i="4"/>
  <c r="F152" i="4"/>
  <c r="Y161" i="4"/>
  <c r="F161" i="4"/>
  <c r="Y98" i="4"/>
  <c r="F98" i="4"/>
  <c r="Y218" i="4"/>
  <c r="F218" i="4"/>
  <c r="F348" i="4"/>
  <c r="Y348" i="4"/>
  <c r="F289" i="4"/>
  <c r="Y289" i="4"/>
  <c r="F346" i="4"/>
  <c r="Y346" i="4"/>
  <c r="F213" i="4"/>
  <c r="Y213" i="4"/>
  <c r="Y237" i="4"/>
  <c r="F237" i="4"/>
  <c r="F17" i="4"/>
  <c r="Y17" i="4"/>
  <c r="Y205" i="4"/>
  <c r="F205" i="4"/>
  <c r="Y309" i="4"/>
  <c r="F309" i="4"/>
  <c r="F228" i="4"/>
  <c r="Y228" i="4"/>
  <c r="F349" i="4"/>
  <c r="Y349" i="4"/>
  <c r="Y315" i="4"/>
  <c r="F315" i="4"/>
  <c r="F334" i="4"/>
  <c r="Y334" i="4"/>
  <c r="F361" i="4"/>
  <c r="Y361" i="4"/>
  <c r="Y196" i="4"/>
  <c r="F196" i="4"/>
  <c r="F50" i="4"/>
  <c r="Y50" i="4"/>
  <c r="F150" i="4"/>
  <c r="Y150" i="4"/>
  <c r="Y302" i="4"/>
  <c r="F302" i="4"/>
  <c r="Y180" i="4"/>
  <c r="F180" i="4"/>
  <c r="F282" i="4"/>
  <c r="Y282" i="4"/>
  <c r="F313" i="4"/>
  <c r="Y313" i="4"/>
  <c r="Y299" i="4"/>
  <c r="F299" i="4"/>
  <c r="F227" i="4"/>
  <c r="Y227" i="4"/>
  <c r="F109" i="4"/>
  <c r="Y109" i="4"/>
  <c r="F359" i="4"/>
  <c r="Y359" i="4"/>
  <c r="F336" i="4"/>
  <c r="Y336" i="4"/>
  <c r="Y214" i="4"/>
  <c r="F214" i="4"/>
  <c r="Y337" i="4"/>
  <c r="F337" i="4"/>
  <c r="F333" i="4"/>
  <c r="Y333" i="4"/>
  <c r="Y49" i="4"/>
  <c r="F49" i="4"/>
  <c r="F46" i="4"/>
  <c r="Y46" i="4"/>
  <c r="F239" i="4"/>
  <c r="Y239" i="4"/>
  <c r="F367" i="4"/>
  <c r="Y367" i="4"/>
  <c r="Y142" i="4"/>
  <c r="F142" i="4"/>
  <c r="Y314" i="4"/>
  <c r="F314" i="4"/>
  <c r="F360" i="4"/>
  <c r="Y360" i="4"/>
  <c r="F300" i="4"/>
  <c r="Y300" i="4"/>
  <c r="F288" i="4"/>
  <c r="Y288" i="4"/>
  <c r="F145" i="4"/>
  <c r="Y145" i="4"/>
  <c r="Y332" i="4"/>
  <c r="F332" i="4"/>
  <c r="Y80" i="4"/>
  <c r="F80" i="4"/>
  <c r="Y317" i="4"/>
  <c r="F317" i="4"/>
  <c r="Y301" i="4"/>
  <c r="F301" i="4"/>
  <c r="Y255" i="4"/>
  <c r="F255" i="4"/>
  <c r="F247" i="4"/>
  <c r="Y247" i="4"/>
  <c r="F210" i="4"/>
  <c r="Y210" i="4"/>
  <c r="F13" i="4"/>
  <c r="Y13" i="4"/>
  <c r="Y6" i="4"/>
  <c r="F6" i="4"/>
  <c r="Y293" i="4"/>
  <c r="F293" i="4"/>
  <c r="F233" i="4"/>
  <c r="Y233" i="4"/>
  <c r="F11" i="4"/>
  <c r="Y11" i="4"/>
  <c r="Y178" i="4"/>
  <c r="F178" i="4"/>
  <c r="F140" i="4"/>
  <c r="Y140" i="4"/>
  <c r="F35" i="4"/>
  <c r="Y35" i="4"/>
  <c r="Y209" i="4"/>
  <c r="F209" i="4"/>
  <c r="Y211" i="4"/>
  <c r="F211" i="4"/>
  <c r="F294" i="4"/>
  <c r="Y294" i="4"/>
  <c r="F312" i="4"/>
  <c r="Y312" i="4"/>
  <c r="Y179" i="4"/>
  <c r="F179" i="4"/>
  <c r="F151" i="4"/>
  <c r="Y151" i="4"/>
  <c r="F248" i="4"/>
  <c r="Y248" i="4"/>
  <c r="Y141" i="4"/>
  <c r="F141" i="4"/>
  <c r="Y36" i="4"/>
  <c r="F36" i="4"/>
  <c r="F230" i="4"/>
  <c r="Y230" i="4"/>
  <c r="F27" i="4"/>
  <c r="Y27" i="4"/>
  <c r="F21" i="4"/>
  <c r="Y21" i="4"/>
  <c r="F234" i="4"/>
  <c r="Y234" i="4"/>
  <c r="Y311" i="4"/>
  <c r="F311" i="4"/>
  <c r="F221" i="4"/>
  <c r="Y221" i="4"/>
  <c r="F26" i="4"/>
  <c r="Y26" i="4"/>
  <c r="Y256" i="4"/>
  <c r="F256" i="4"/>
  <c r="F100" i="4"/>
  <c r="Y100" i="4"/>
  <c r="Y28" i="4"/>
  <c r="F28" i="4"/>
  <c r="Y31" i="4"/>
  <c r="F31" i="4"/>
  <c r="F122" i="4"/>
  <c r="Y122" i="4"/>
  <c r="F212" i="4"/>
  <c r="Y212" i="4"/>
  <c r="F310" i="4"/>
  <c r="Y310" i="4"/>
  <c r="F279" i="4"/>
  <c r="Y279" i="4"/>
  <c r="Y343" i="4"/>
  <c r="F343" i="4"/>
  <c r="F82" i="4"/>
  <c r="Y82" i="4"/>
  <c r="F184" i="4"/>
  <c r="Y184" i="4"/>
  <c r="Y69" i="4"/>
  <c r="F69" i="4"/>
  <c r="F243" i="4"/>
  <c r="Y243" i="4"/>
  <c r="F253" i="4"/>
  <c r="Y253" i="4"/>
  <c r="F166" i="4"/>
  <c r="Y166" i="4"/>
  <c r="F90" i="4"/>
  <c r="Y90" i="4"/>
  <c r="F155" i="4"/>
  <c r="Y155" i="4"/>
  <c r="F357" i="4"/>
  <c r="Y357" i="4"/>
  <c r="Y280" i="4"/>
  <c r="F280" i="4"/>
  <c r="Y119" i="4"/>
  <c r="F119" i="4"/>
  <c r="F273" i="4"/>
  <c r="Y273" i="4"/>
  <c r="F345" i="4"/>
  <c r="Y345" i="4"/>
  <c r="F291" i="4"/>
  <c r="Y291" i="4"/>
  <c r="Y78" i="4"/>
  <c r="F78" i="4"/>
  <c r="Y116" i="4"/>
  <c r="F116" i="4"/>
  <c r="Y342" i="4"/>
  <c r="F342" i="4"/>
  <c r="F63" i="4"/>
  <c r="Y63" i="4"/>
  <c r="F351" i="4"/>
  <c r="Y351" i="4"/>
  <c r="Y94" i="4"/>
  <c r="F94" i="4"/>
  <c r="Y170" i="4"/>
  <c r="F170" i="4"/>
  <c r="Y126" i="4"/>
  <c r="F126" i="4"/>
  <c r="Y307" i="4"/>
  <c r="F307" i="4"/>
  <c r="F156" i="4"/>
  <c r="Y156" i="4"/>
  <c r="Y358" i="4"/>
  <c r="F358" i="4"/>
  <c r="F89" i="4"/>
  <c r="Y89" i="4"/>
  <c r="Y64" i="4"/>
  <c r="F64" i="4"/>
  <c r="Y149" i="4"/>
  <c r="F149" i="4"/>
  <c r="F308" i="4"/>
  <c r="Y308" i="4"/>
  <c r="F305" i="4"/>
  <c r="Y305" i="4"/>
  <c r="F29" i="4"/>
  <c r="Y29" i="4"/>
  <c r="Y269" i="4"/>
  <c r="F269" i="4"/>
  <c r="Y99" i="4"/>
  <c r="F99" i="4"/>
  <c r="F176" i="4"/>
  <c r="Y176" i="4"/>
  <c r="Y190" i="4"/>
  <c r="F190" i="4"/>
  <c r="F223" i="4"/>
  <c r="Y223" i="4"/>
  <c r="Y124" i="4"/>
  <c r="F124" i="4"/>
  <c r="F320" i="4"/>
  <c r="Y320" i="4"/>
  <c r="Y83" i="4"/>
  <c r="F83" i="4"/>
  <c r="F298" i="4"/>
  <c r="Y298" i="4"/>
  <c r="F306" i="4"/>
  <c r="Y306" i="4"/>
  <c r="F274" i="4"/>
  <c r="Y274" i="4"/>
  <c r="F70" i="4"/>
  <c r="Y70" i="4"/>
  <c r="F295" i="4"/>
  <c r="Y295" i="4"/>
  <c r="F177" i="4"/>
  <c r="Y177" i="4"/>
  <c r="Y72" i="4"/>
  <c r="F72" i="4"/>
  <c r="Y97" i="4"/>
  <c r="F97" i="4"/>
  <c r="F71" i="4"/>
  <c r="Y71" i="4"/>
  <c r="F287" i="4"/>
  <c r="Y287" i="4"/>
  <c r="Y73" i="4"/>
  <c r="F73" i="4"/>
  <c r="Y167" i="4"/>
  <c r="F167" i="4"/>
  <c r="Y62" i="4"/>
  <c r="F62" i="4"/>
  <c r="F146" i="4"/>
  <c r="Y146" i="4"/>
  <c r="F147" i="4"/>
  <c r="Y147" i="4"/>
  <c r="F249" i="4"/>
  <c r="Y249" i="4"/>
  <c r="Y191" i="4"/>
  <c r="F191" i="4"/>
  <c r="F189" i="4"/>
  <c r="Y189" i="4"/>
  <c r="F68" i="4"/>
  <c r="Y68" i="4"/>
  <c r="F354" i="4"/>
  <c r="Y354" i="4"/>
  <c r="F136" i="4"/>
  <c r="Y136" i="4"/>
  <c r="F118" i="4"/>
  <c r="Y118" i="4"/>
  <c r="Y125" i="4"/>
  <c r="F125" i="4"/>
  <c r="Y84" i="4"/>
  <c r="F84" i="4"/>
  <c r="Y93" i="4"/>
  <c r="F93" i="4"/>
  <c r="Y369" i="4"/>
  <c r="Y185" i="4"/>
  <c r="F185" i="4"/>
  <c r="Y275" i="4"/>
  <c r="F275" i="4"/>
  <c r="Y129" i="4"/>
  <c r="F129" i="4"/>
  <c r="F74" i="4"/>
  <c r="Y74" i="4"/>
  <c r="Y261" i="4"/>
  <c r="F261" i="4"/>
  <c r="F65" i="4"/>
  <c r="Y65" i="4"/>
  <c r="Y160" i="4"/>
  <c r="F160" i="4"/>
  <c r="F55" i="4"/>
  <c r="Y55" i="4"/>
  <c r="F304" i="4"/>
  <c r="Y304" i="4"/>
  <c r="F101" i="4"/>
  <c r="Y101" i="4"/>
  <c r="Y22" i="4"/>
  <c r="F22" i="4"/>
  <c r="F79" i="4"/>
  <c r="Y79" i="4"/>
  <c r="Y353" i="4"/>
  <c r="F353" i="4"/>
  <c r="Y102" i="4"/>
  <c r="F102" i="4"/>
  <c r="Y193" i="4"/>
  <c r="F193" i="4"/>
  <c r="Y108" i="4"/>
  <c r="F108" i="4"/>
  <c r="F192" i="4"/>
  <c r="Y192" i="4"/>
  <c r="Y286" i="4"/>
  <c r="F286" i="4"/>
  <c r="Y231" i="4"/>
  <c r="F231" i="4"/>
  <c r="F281" i="4"/>
  <c r="Y281" i="4"/>
  <c r="Y37" i="4"/>
  <c r="F37" i="4"/>
  <c r="F258" i="4"/>
  <c r="Y258" i="4"/>
  <c r="F87" i="4"/>
  <c r="Y87" i="4"/>
  <c r="Y355" i="4"/>
  <c r="F355" i="4"/>
  <c r="F107" i="4"/>
  <c r="Y107" i="4"/>
  <c r="F264" i="4"/>
  <c r="Y264" i="4"/>
  <c r="Y371" i="4"/>
  <c r="F371" i="4"/>
  <c r="Y58" i="4"/>
  <c r="F58" i="4"/>
  <c r="F60" i="4"/>
  <c r="Y60" i="4"/>
  <c r="F186" i="4"/>
  <c r="Y186" i="4"/>
  <c r="F352" i="4"/>
  <c r="Y352" i="4"/>
  <c r="Y54" i="4"/>
  <c r="F54" i="4"/>
  <c r="F340" i="4"/>
  <c r="Y340" i="4"/>
  <c r="Y106" i="4"/>
  <c r="F106" i="4"/>
  <c r="Y47" i="4"/>
  <c r="F47" i="4"/>
  <c r="F117" i="4"/>
  <c r="Y117" i="4"/>
  <c r="F88" i="4"/>
  <c r="Y88" i="4"/>
  <c r="Y157" i="4"/>
  <c r="F157" i="4"/>
  <c r="Y127" i="4"/>
  <c r="F127" i="4"/>
  <c r="F128" i="4"/>
  <c r="Y128" i="4"/>
  <c r="Y85" i="4"/>
  <c r="F85" i="4"/>
  <c r="Y52" i="4"/>
  <c r="F52" i="4"/>
  <c r="F92" i="4"/>
  <c r="Y92" i="4"/>
  <c r="Y344" i="4"/>
  <c r="F344" i="4"/>
  <c r="F285" i="4"/>
  <c r="Y285" i="4"/>
  <c r="Y339" i="4"/>
  <c r="F339" i="4"/>
  <c r="Y5" i="4"/>
  <c r="Y341" i="4"/>
  <c r="F341" i="4"/>
  <c r="Y319" i="4"/>
  <c r="F319" i="4"/>
  <c r="T27" i="2"/>
  <c r="T25" i="2"/>
  <c r="G44" i="3"/>
  <c r="E44" i="3"/>
  <c r="N58" i="2"/>
  <c r="S58" i="2" s="1"/>
  <c r="E36" i="3" s="1"/>
  <c r="U42" i="2"/>
  <c r="E21" i="3"/>
  <c r="T42" i="2"/>
  <c r="F21" i="3" s="1"/>
  <c r="E19" i="3"/>
  <c r="U40" i="2"/>
  <c r="V40" i="2" s="1"/>
  <c r="T40" i="2"/>
  <c r="F19" i="3" s="1"/>
  <c r="U38" i="2"/>
  <c r="T38" i="2"/>
  <c r="F17" i="3" s="1"/>
  <c r="E17" i="3"/>
  <c r="U32" i="2"/>
  <c r="V32" i="2" s="1"/>
  <c r="T32" i="2"/>
  <c r="U28" i="2"/>
  <c r="V28" i="2" s="1"/>
  <c r="T28" i="2"/>
  <c r="T24" i="2"/>
  <c r="T23" i="2"/>
  <c r="U23" i="2"/>
  <c r="V23" i="2" s="1"/>
  <c r="U22" i="2"/>
  <c r="V22" i="2" s="1"/>
  <c r="T22" i="2"/>
  <c r="U21" i="2"/>
  <c r="V21" i="2" s="1"/>
  <c r="T21" i="2"/>
  <c r="V55" i="2"/>
  <c r="G34" i="3"/>
  <c r="G32" i="3"/>
  <c r="V53" i="2"/>
  <c r="S16" i="2"/>
  <c r="E14" i="3" s="1"/>
  <c r="U44" i="2"/>
  <c r="E23" i="3"/>
  <c r="T44" i="2"/>
  <c r="F23" i="3" s="1"/>
  <c r="U43" i="2"/>
  <c r="E22" i="3"/>
  <c r="T43" i="2"/>
  <c r="F22" i="3" s="1"/>
  <c r="E20" i="3"/>
  <c r="U41" i="2"/>
  <c r="T41" i="2"/>
  <c r="F20" i="3" s="1"/>
  <c r="E18" i="3"/>
  <c r="T39" i="2"/>
  <c r="F18" i="3" s="1"/>
  <c r="U39" i="2"/>
  <c r="U37" i="2"/>
  <c r="E16" i="3"/>
  <c r="U36" i="2"/>
  <c r="T36" i="2"/>
  <c r="F15" i="3" s="1"/>
  <c r="E15" i="3"/>
  <c r="S45" i="2"/>
  <c r="S19" i="2"/>
  <c r="U33" i="2"/>
  <c r="V33" i="2" s="1"/>
  <c r="T33" i="2"/>
  <c r="U29" i="2"/>
  <c r="V29" i="2" s="1"/>
  <c r="T29" i="2"/>
  <c r="T26" i="2"/>
  <c r="U20" i="2"/>
  <c r="T20" i="2"/>
  <c r="T8" i="2"/>
  <c r="F6" i="3" s="1"/>
  <c r="E6" i="3"/>
  <c r="U8" i="2"/>
  <c r="U13" i="2"/>
  <c r="T13" i="2"/>
  <c r="F11" i="3" s="1"/>
  <c r="U7" i="2"/>
  <c r="T7" i="2"/>
  <c r="F5" i="3" s="1"/>
  <c r="N59" i="2"/>
  <c r="S59" i="2" s="1"/>
  <c r="E37" i="3" s="1"/>
  <c r="S11" i="2"/>
  <c r="E9" i="3" s="1"/>
  <c r="S15" i="2"/>
  <c r="E13" i="3" s="1"/>
  <c r="U48" i="2"/>
  <c r="T48" i="2"/>
  <c r="F27" i="3" s="1"/>
  <c r="T10" i="2"/>
  <c r="F8" i="3" s="1"/>
  <c r="U10" i="2"/>
  <c r="N31" i="2"/>
  <c r="S31" i="2" s="1"/>
  <c r="N14" i="2"/>
  <c r="S14" i="2" s="1"/>
  <c r="E12" i="3" s="1"/>
  <c r="M61" i="2"/>
  <c r="N60" i="2"/>
  <c r="S60" i="2" s="1"/>
  <c r="E38" i="3" s="1"/>
  <c r="U9" i="2"/>
  <c r="T9" i="2"/>
  <c r="F7" i="3" s="1"/>
  <c r="S12" i="2"/>
  <c r="E10" i="3" s="1"/>
  <c r="N30" i="2"/>
  <c r="S6" i="2"/>
  <c r="M17" i="2"/>
  <c r="T56" i="2" l="1"/>
  <c r="E41" i="3"/>
  <c r="U64" i="2"/>
  <c r="G41" i="3" s="1"/>
  <c r="E4" i="3"/>
  <c r="U6" i="2"/>
  <c r="G4" i="3" s="1"/>
  <c r="G19" i="3"/>
  <c r="V42" i="2"/>
  <c r="G21" i="3"/>
  <c r="V38" i="2"/>
  <c r="G17" i="3"/>
  <c r="S63" i="2"/>
  <c r="V56" i="2"/>
  <c r="U56" i="2"/>
  <c r="G27" i="3"/>
  <c r="U16" i="2"/>
  <c r="V16" i="2" s="1"/>
  <c r="N17" i="2"/>
  <c r="T16" i="2"/>
  <c r="F14" i="3" s="1"/>
  <c r="V44" i="2"/>
  <c r="G23" i="3"/>
  <c r="G22" i="3"/>
  <c r="V43" i="2"/>
  <c r="V41" i="2"/>
  <c r="G20" i="3"/>
  <c r="V39" i="2"/>
  <c r="G18" i="3"/>
  <c r="V37" i="2"/>
  <c r="G16" i="3"/>
  <c r="V36" i="2"/>
  <c r="G15" i="3"/>
  <c r="U45" i="2"/>
  <c r="T45" i="2"/>
  <c r="U19" i="2"/>
  <c r="V19" i="2" s="1"/>
  <c r="T19" i="2"/>
  <c r="U31" i="2"/>
  <c r="V31" i="2" s="1"/>
  <c r="T31" i="2"/>
  <c r="N34" i="2"/>
  <c r="S30" i="2"/>
  <c r="V20" i="2"/>
  <c r="V13" i="2"/>
  <c r="G11" i="3"/>
  <c r="V10" i="2"/>
  <c r="G8" i="3"/>
  <c r="V9" i="2"/>
  <c r="G7" i="3"/>
  <c r="V8" i="2"/>
  <c r="G6" i="3"/>
  <c r="V7" i="2"/>
  <c r="G5" i="3"/>
  <c r="U60" i="2"/>
  <c r="T60" i="2"/>
  <c r="F38" i="3" s="1"/>
  <c r="U14" i="2"/>
  <c r="T14" i="2"/>
  <c r="F12" i="3" s="1"/>
  <c r="N61" i="2"/>
  <c r="T6" i="2"/>
  <c r="F4" i="3" s="1"/>
  <c r="U59" i="2"/>
  <c r="T59" i="2"/>
  <c r="F37" i="3" s="1"/>
  <c r="T15" i="2"/>
  <c r="F13" i="3" s="1"/>
  <c r="U15" i="2"/>
  <c r="U12" i="2"/>
  <c r="T12" i="2"/>
  <c r="F10" i="3" s="1"/>
  <c r="T11" i="2"/>
  <c r="F9" i="3" s="1"/>
  <c r="U11" i="2"/>
  <c r="T58" i="2"/>
  <c r="F36" i="3" s="1"/>
  <c r="U58" i="2"/>
  <c r="G36" i="3" s="1"/>
  <c r="S61" i="2"/>
  <c r="G14" i="3" l="1"/>
  <c r="V60" i="2"/>
  <c r="G38" i="3"/>
  <c r="V59" i="2"/>
  <c r="G37" i="3"/>
  <c r="U63" i="2"/>
  <c r="E40" i="3"/>
  <c r="T63" i="2"/>
  <c r="V45" i="2"/>
  <c r="T30" i="2"/>
  <c r="T34" i="2" s="1"/>
  <c r="F25" i="3" s="1"/>
  <c r="U30" i="2"/>
  <c r="S34" i="2"/>
  <c r="V15" i="2"/>
  <c r="G13" i="3"/>
  <c r="V14" i="2"/>
  <c r="G12" i="3"/>
  <c r="V12" i="2"/>
  <c r="G10" i="3"/>
  <c r="V11" i="2"/>
  <c r="G9" i="3"/>
  <c r="T61" i="2"/>
  <c r="U61" i="2"/>
  <c r="V58" i="2"/>
  <c r="V6" i="2"/>
  <c r="U17" i="2"/>
  <c r="T17" i="2"/>
  <c r="V61" i="2" l="1"/>
  <c r="F40" i="3"/>
  <c r="G40" i="3"/>
  <c r="V30" i="2"/>
  <c r="V34" i="2" s="1"/>
  <c r="U34" i="2"/>
  <c r="G25" i="3" s="1"/>
  <c r="E25" i="3" s="1"/>
  <c r="V17" i="2"/>
  <c r="N66" i="2" l="1"/>
  <c r="S65" i="2"/>
  <c r="U65" i="2" l="1"/>
  <c r="E42" i="3"/>
  <c r="T65" i="2"/>
  <c r="U66" i="2" l="1"/>
  <c r="U87" i="2" s="1"/>
  <c r="G42" i="3"/>
  <c r="G59" i="3" s="1"/>
  <c r="T66" i="2"/>
  <c r="F42" i="3"/>
</calcChain>
</file>

<file path=xl/comments1.xml><?xml version="1.0" encoding="utf-8"?>
<comments xmlns="http://schemas.openxmlformats.org/spreadsheetml/2006/main">
  <authors>
    <author>Jaramillo, Kenneth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Enter Local Per Diem Rate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>
      <text>
        <r>
          <rPr>
            <sz val="9"/>
            <color indexed="81"/>
            <rFont val="Tahoma"/>
            <family val="2"/>
          </rPr>
          <t xml:space="preserve">Enter the  requested position needed for either investigation or prevention module; Examples Below 
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Insert IQCS Code for skillset Needed at receiving Agency; Examples Below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Select number of days for request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Select GS level of requested resource.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 xml:space="preserve">Select AD Rate for requested position if Non-GS.  
</t>
        </r>
        <r>
          <rPr>
            <b/>
            <u/>
            <sz val="9"/>
            <color indexed="81"/>
            <rFont val="Tahoma"/>
            <family val="2"/>
          </rPr>
          <t xml:space="preserve">The PREV position is no longer an approved positoin under the AD Pay Plan
(no longer avaiable at local unit for smokey activities etc. ) but needs to be part of a team 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For GS Positions; Select "yes" or "no" whether the position is funded out of preparedness.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If utilizing local resources and no per diem will be incurred; place a "0" in this column.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</rPr>
          <t xml:space="preserve">Enter in requested line items; examples are below and can be changed.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</rPr>
          <t xml:space="preserve">Enter in estimated dollar amounts for requested supporting items
</t>
        </r>
      </text>
    </comment>
  </commentList>
</comments>
</file>

<file path=xl/sharedStrings.xml><?xml version="1.0" encoding="utf-8"?>
<sst xmlns="http://schemas.openxmlformats.org/spreadsheetml/2006/main" count="2561" uniqueCount="1090">
  <si>
    <t>Grade</t>
  </si>
  <si>
    <t>B/O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</si>
  <si>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</si>
  <si>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</si>
  <si>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</si>
  <si>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</si>
  <si>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</si>
  <si>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</si>
  <si>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</si>
  <si>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</si>
  <si>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</si>
  <si>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</si>
  <si>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B</t>
  </si>
  <si>
    <t>O</t>
  </si>
  <si>
    <t>Engine Foreman (GS-7)</t>
  </si>
  <si>
    <t>Days Requested</t>
  </si>
  <si>
    <t>Resource Quantity</t>
  </si>
  <si>
    <t>Worked Days Off (Projected)</t>
  </si>
  <si>
    <t>Estimated Days Off OT Hours</t>
  </si>
  <si>
    <t>Total Estimated OT Hours</t>
  </si>
  <si>
    <t>Estimated Base Hours</t>
  </si>
  <si>
    <t>Total Cost</t>
  </si>
  <si>
    <t>Cost Per Resource</t>
  </si>
  <si>
    <t xml:space="preserve">Per Diem and Travel </t>
  </si>
  <si>
    <t>Estimated Extended Staffing OT Hours (2 hrs/day)</t>
  </si>
  <si>
    <t>Fire Management Officer (GS-12)</t>
  </si>
  <si>
    <t>Grade (GS) Estimated at Step 5</t>
  </si>
  <si>
    <t>Estimated Per Diem Cost(each)</t>
  </si>
  <si>
    <t>Estimated Travel Cost Each</t>
  </si>
  <si>
    <t>Local Per Diem Rate M&amp;IE</t>
  </si>
  <si>
    <t xml:space="preserve">Estimated Transportation Cost (ie.Airline Ticket)   </t>
  </si>
  <si>
    <t>Total Cost/day</t>
  </si>
  <si>
    <t>Fire Management Officer (GS-11)</t>
  </si>
  <si>
    <t>Assistant FMO (GS-11)</t>
  </si>
  <si>
    <t>WUI Coordinator (GS-11)</t>
  </si>
  <si>
    <t>Prevention Specialist (GS-9)</t>
  </si>
  <si>
    <t>Fire Operations Specialist (GS-9)</t>
  </si>
  <si>
    <t>Engine Foreman (GS-6)</t>
  </si>
  <si>
    <t>Lead Firefighter (GS-5)</t>
  </si>
  <si>
    <t>Lead Firefighter (GS-4)</t>
  </si>
  <si>
    <t>Firefighter (GS-4)</t>
  </si>
  <si>
    <t>Firefighter (GS-3)</t>
  </si>
  <si>
    <t>Firefighter (GS-2)</t>
  </si>
  <si>
    <t>GS Grade</t>
  </si>
  <si>
    <t xml:space="preserve">Worked Days Off </t>
  </si>
  <si>
    <t>Estimated Extended Staffing (2 Hours/ day</t>
  </si>
  <si>
    <t>Cost per Resource</t>
  </si>
  <si>
    <t>Total Estimated OT Hours/  Resource</t>
  </si>
  <si>
    <t xml:space="preserve"> </t>
  </si>
  <si>
    <t>Aviation</t>
  </si>
  <si>
    <t>AD Hires(No Travel)</t>
  </si>
  <si>
    <t>AD Hires(W/Travel)</t>
  </si>
  <si>
    <t xml:space="preserve">Ordered Personnel </t>
  </si>
  <si>
    <t>Total Cost/Day</t>
  </si>
  <si>
    <t>Ferry Cost</t>
  </si>
  <si>
    <t>Sub Total AD (No Travel)</t>
  </si>
  <si>
    <t>Sub Total Engines</t>
  </si>
  <si>
    <t>Sub Total Aviation</t>
  </si>
  <si>
    <t>Sub Total AD (W/Travel)</t>
  </si>
  <si>
    <t>Sub Total Local Staff Overtime</t>
  </si>
  <si>
    <t>AD Rate</t>
  </si>
  <si>
    <t>7,5,4</t>
  </si>
  <si>
    <t>7,5,4,3</t>
  </si>
  <si>
    <t>7,5,4,3,3</t>
  </si>
  <si>
    <t>Dozer &amp; Transport</t>
  </si>
  <si>
    <t>Hourly Flight Rate</t>
  </si>
  <si>
    <t>Unit Cost</t>
  </si>
  <si>
    <t>Total Severity Request</t>
  </si>
  <si>
    <t>Resources Requested</t>
  </si>
  <si>
    <t>Transportation Cost used for all Calculations</t>
  </si>
  <si>
    <t>Per Diem Rate used for all Calculations</t>
  </si>
  <si>
    <t>Sub Total Ordered Personnel</t>
  </si>
  <si>
    <t>Yes</t>
  </si>
  <si>
    <t>No</t>
  </si>
  <si>
    <t>Update Annual Rates At Bottom of Table: Lines 376-396</t>
  </si>
  <si>
    <t>Position Code</t>
  </si>
  <si>
    <t>Title</t>
  </si>
  <si>
    <t>Functional Area</t>
  </si>
  <si>
    <t>Position Category</t>
  </si>
  <si>
    <t xml:space="preserve">AD Classification </t>
  </si>
  <si>
    <t>Letter to #</t>
  </si>
  <si>
    <t>A Pay</t>
  </si>
  <si>
    <t>B Pay</t>
  </si>
  <si>
    <t>C Pay</t>
  </si>
  <si>
    <t>D Pay</t>
  </si>
  <si>
    <t>E Pay</t>
  </si>
  <si>
    <t>F Pay</t>
  </si>
  <si>
    <t>G Pay</t>
  </si>
  <si>
    <t>H Pay</t>
  </si>
  <si>
    <t>I Pay</t>
  </si>
  <si>
    <t>J Pay</t>
  </si>
  <si>
    <t>K Pay</t>
  </si>
  <si>
    <t>L Pay</t>
  </si>
  <si>
    <t>AD_A PAY</t>
  </si>
  <si>
    <t>AD-B Pay</t>
  </si>
  <si>
    <t>AD-F Pay</t>
  </si>
  <si>
    <t>AD-I Pay</t>
  </si>
  <si>
    <t>AD-K Pay</t>
  </si>
  <si>
    <t>AAML</t>
  </si>
  <si>
    <t>Agcy Aviation Military Liaison</t>
  </si>
  <si>
    <t>Ops</t>
  </si>
  <si>
    <t>TS</t>
  </si>
  <si>
    <t>ABRO</t>
  </si>
  <si>
    <t>Aircraft Base Radio Operator</t>
  </si>
  <si>
    <t>Air Ops</t>
  </si>
  <si>
    <t>IS</t>
  </si>
  <si>
    <t>C</t>
  </si>
  <si>
    <t>ACAC</t>
  </si>
  <si>
    <t>Area Command Aviation Coord</t>
  </si>
  <si>
    <t>ICS</t>
  </si>
  <si>
    <t>L</t>
  </si>
  <si>
    <t>ACCO</t>
  </si>
  <si>
    <t>Accountant</t>
  </si>
  <si>
    <t>Finance</t>
  </si>
  <si>
    <t>ACCT</t>
  </si>
  <si>
    <t>Accounting Technician</t>
  </si>
  <si>
    <t>ACDP</t>
  </si>
  <si>
    <t>Aircraft Dispatcher</t>
  </si>
  <si>
    <t>Dispatch</t>
  </si>
  <si>
    <t>ACDR</t>
  </si>
  <si>
    <t>Area Commander</t>
  </si>
  <si>
    <t>Command</t>
  </si>
  <si>
    <t>ACLC</t>
  </si>
  <si>
    <t>Asst. Area Cmdr., Logistics</t>
  </si>
  <si>
    <t>Logist</t>
  </si>
  <si>
    <t>ACMR</t>
  </si>
  <si>
    <t>Assistant Cache Manager</t>
  </si>
  <si>
    <t>Cord Sup</t>
  </si>
  <si>
    <t>ACPC</t>
  </si>
  <si>
    <t>Asst. Area Commander, Plans</t>
  </si>
  <si>
    <t>Planning</t>
  </si>
  <si>
    <t>ADOC</t>
  </si>
  <si>
    <t>Certifying Ofr for Disburse</t>
  </si>
  <si>
    <t>ADOM</t>
  </si>
  <si>
    <t>ADO Team Member</t>
  </si>
  <si>
    <t>AFUL</t>
  </si>
  <si>
    <t>Aviation Fuel Specialist</t>
  </si>
  <si>
    <t>AFUS</t>
  </si>
  <si>
    <t>Aerial Fusee Operator</t>
  </si>
  <si>
    <t>Misc OH</t>
  </si>
  <si>
    <t>ANTH</t>
  </si>
  <si>
    <t>Anthropologist</t>
  </si>
  <si>
    <t>AOBD</t>
  </si>
  <si>
    <t>Air Operations Branch Direc</t>
  </si>
  <si>
    <t>K</t>
  </si>
  <si>
    <t>AOBS</t>
  </si>
  <si>
    <t>Aerial Observer</t>
  </si>
  <si>
    <t>F</t>
  </si>
  <si>
    <t>APTL</t>
  </si>
  <si>
    <t>Admin Payment Team Leader</t>
  </si>
  <si>
    <t>APTM</t>
  </si>
  <si>
    <t>Admin. Payment Team Member</t>
  </si>
  <si>
    <t>AQSP</t>
  </si>
  <si>
    <t>Air Quality Specialist</t>
  </si>
  <si>
    <t>ARCH</t>
  </si>
  <si>
    <t>Archaeologist</t>
  </si>
  <si>
    <t>AREP</t>
  </si>
  <si>
    <t>Agency Representative</t>
  </si>
  <si>
    <t>ASGS</t>
  </si>
  <si>
    <t>Air Support Group Supervisor</t>
  </si>
  <si>
    <t>J</t>
  </si>
  <si>
    <t>ATBM</t>
  </si>
  <si>
    <t>AirTanker Base Manager</t>
  </si>
  <si>
    <t>H</t>
  </si>
  <si>
    <t>ATCO</t>
  </si>
  <si>
    <t>Air Tanker/Fixed Wing Coord</t>
  </si>
  <si>
    <t>ATGS</t>
  </si>
  <si>
    <t>Air Tactical Group Supervis</t>
  </si>
  <si>
    <t>ATIM</t>
  </si>
  <si>
    <t>Aircraft Time Keeper</t>
  </si>
  <si>
    <t>ATVO</t>
  </si>
  <si>
    <t>ATV Operator</t>
  </si>
  <si>
    <t>AVIN</t>
  </si>
  <si>
    <t>Aviation Inspector</t>
  </si>
  <si>
    <t>BAEL</t>
  </si>
  <si>
    <t>Burned Area Response Team Lead</t>
  </si>
  <si>
    <t>BAES</t>
  </si>
  <si>
    <t>Burned Area Response Spec</t>
  </si>
  <si>
    <t>BCMG</t>
  </si>
  <si>
    <t>Base/Camp Manager</t>
  </si>
  <si>
    <t>E</t>
  </si>
  <si>
    <t>BHAV</t>
  </si>
  <si>
    <t>BEHAVE Specialist</t>
  </si>
  <si>
    <t>BIOL</t>
  </si>
  <si>
    <t>Biologist</t>
  </si>
  <si>
    <t>BNML</t>
  </si>
  <si>
    <t>Battalion Military Liaison</t>
  </si>
  <si>
    <t>BOTA</t>
  </si>
  <si>
    <t>Botanist</t>
  </si>
  <si>
    <t>BT25</t>
  </si>
  <si>
    <t>Boat Operator Over 25'</t>
  </si>
  <si>
    <t>BTOP</t>
  </si>
  <si>
    <t>Boat Operator Less than 25'</t>
  </si>
  <si>
    <t>BUYL</t>
  </si>
  <si>
    <t>BUYM</t>
  </si>
  <si>
    <t>Buying Team Member</t>
  </si>
  <si>
    <t>CACB</t>
  </si>
  <si>
    <t>Camp Crew Boss</t>
  </si>
  <si>
    <t>D</t>
  </si>
  <si>
    <t>CAMP</t>
  </si>
  <si>
    <t>Camp Help</t>
  </si>
  <si>
    <t>Local</t>
  </si>
  <si>
    <t>A</t>
  </si>
  <si>
    <t>CANH</t>
  </si>
  <si>
    <t>Canine Handler</t>
  </si>
  <si>
    <t>CART</t>
  </si>
  <si>
    <t>Cartographer</t>
  </si>
  <si>
    <t>CASC</t>
  </si>
  <si>
    <t>Supply Clerk</t>
  </si>
  <si>
    <t>CAST</t>
  </si>
  <si>
    <t>Supervisory Supply Clerk</t>
  </si>
  <si>
    <t>CDER</t>
  </si>
  <si>
    <t>Computer Data Entry Recorder</t>
  </si>
  <si>
    <t>CDSP</t>
  </si>
  <si>
    <t>Cache Demob Specialist</t>
  </si>
  <si>
    <t>CHSP</t>
  </si>
  <si>
    <t>Computer Hardware Specialist</t>
  </si>
  <si>
    <t>CISD</t>
  </si>
  <si>
    <t>CLMS</t>
  </si>
  <si>
    <t>Claims Specialist</t>
  </si>
  <si>
    <t>CMGR</t>
  </si>
  <si>
    <t>Computer Manager</t>
  </si>
  <si>
    <t>CMSY</t>
  </si>
  <si>
    <t>Commissary Manager</t>
  </si>
  <si>
    <t>CMTL</t>
  </si>
  <si>
    <t>Comptroller</t>
  </si>
  <si>
    <t>COCO</t>
  </si>
  <si>
    <t>Computer Coordinator</t>
  </si>
  <si>
    <t>G</t>
  </si>
  <si>
    <t>COML</t>
  </si>
  <si>
    <t>Communications Unit Leader</t>
  </si>
  <si>
    <t>COMP</t>
  </si>
  <si>
    <t>Compensation/Claims Unit Ld</t>
  </si>
  <si>
    <t>COMT</t>
  </si>
  <si>
    <t>Incident Comm Technician</t>
  </si>
  <si>
    <t>CONO</t>
  </si>
  <si>
    <t>Contracting Officer</t>
  </si>
  <si>
    <t>COOK</t>
  </si>
  <si>
    <t>Cook</t>
  </si>
  <si>
    <t>CORD</t>
  </si>
  <si>
    <t>Expanded Dispatch Coordinator</t>
  </si>
  <si>
    <t>I</t>
  </si>
  <si>
    <t>COST</t>
  </si>
  <si>
    <t>Cost Unit Leader</t>
  </si>
  <si>
    <t>COTR</t>
  </si>
  <si>
    <t>Contracting Officer's Tech Rep</t>
  </si>
  <si>
    <t>CREP</t>
  </si>
  <si>
    <t>Crew Representative</t>
  </si>
  <si>
    <t>WF</t>
  </si>
  <si>
    <t>CRNW</t>
  </si>
  <si>
    <t>Contract Rep North West</t>
  </si>
  <si>
    <t>CRWB</t>
  </si>
  <si>
    <t>Crew Boss</t>
  </si>
  <si>
    <t>CS1M</t>
  </si>
  <si>
    <t>Contracting Specialist, 1M</t>
  </si>
  <si>
    <t>CS25</t>
  </si>
  <si>
    <t>Contracting Specialist, 25K</t>
  </si>
  <si>
    <t>CS99</t>
  </si>
  <si>
    <t>Contracting Specialist 100K</t>
  </si>
  <si>
    <t>CTSP</t>
  </si>
  <si>
    <t>DECK</t>
  </si>
  <si>
    <t>Deck Coordinator</t>
  </si>
  <si>
    <t>DINS</t>
  </si>
  <si>
    <t>DIVS</t>
  </si>
  <si>
    <t>Division/Group Supervisor</t>
  </si>
  <si>
    <t>DMOB</t>
  </si>
  <si>
    <t>Demob Unit Leader</t>
  </si>
  <si>
    <t>DOCL</t>
  </si>
  <si>
    <t>Documentation Unit Leader</t>
  </si>
  <si>
    <t>DOZB</t>
  </si>
  <si>
    <t>Dozer Boss</t>
  </si>
  <si>
    <t>DPRO</t>
  </si>
  <si>
    <t>Display Processor</t>
  </si>
  <si>
    <t>DPSP</t>
  </si>
  <si>
    <t>Disaster Prepare/Relief Spe</t>
  </si>
  <si>
    <t>DRCL</t>
  </si>
  <si>
    <t>Driver CDL</t>
  </si>
  <si>
    <t>DRIV</t>
  </si>
  <si>
    <t>Driver/Operator</t>
  </si>
  <si>
    <t>DZIA</t>
  </si>
  <si>
    <t>Dozer Operator (IA)</t>
  </si>
  <si>
    <t>DZOP</t>
  </si>
  <si>
    <t>Dozer Operator</t>
  </si>
  <si>
    <t>ECOL</t>
  </si>
  <si>
    <t>Ecologist</t>
  </si>
  <si>
    <t>EDRC</t>
  </si>
  <si>
    <t>Expanded Dispatch Recorder</t>
  </si>
  <si>
    <t>EDSD</t>
  </si>
  <si>
    <t>Support Dispatcher</t>
  </si>
  <si>
    <t>EDSP</t>
  </si>
  <si>
    <t>Supervisory Dispatcher</t>
  </si>
  <si>
    <t>ELEC</t>
  </si>
  <si>
    <t>EMTB</t>
  </si>
  <si>
    <t>Emergency Med Tech Basic</t>
  </si>
  <si>
    <t>EMTI</t>
  </si>
  <si>
    <t>Emergency Med Tec Intermediate</t>
  </si>
  <si>
    <t>EMTP</t>
  </si>
  <si>
    <t>Emergency Med Tech Paramedic</t>
  </si>
  <si>
    <t>ENGB</t>
  </si>
  <si>
    <t>Engine Boss</t>
  </si>
  <si>
    <t>ENOP</t>
  </si>
  <si>
    <t>Engine Operator</t>
  </si>
  <si>
    <t>ENSP</t>
  </si>
  <si>
    <t>Environmental Specialist</t>
  </si>
  <si>
    <t>EOCC</t>
  </si>
  <si>
    <t>Emergency Ops Ctr Coordinat</t>
  </si>
  <si>
    <t>EQPI</t>
  </si>
  <si>
    <t>Equipment Inspector</t>
  </si>
  <si>
    <t>EQPM</t>
  </si>
  <si>
    <t>Equipment Manager</t>
  </si>
  <si>
    <t>EQTR</t>
  </si>
  <si>
    <t>Equipment Time Recorder</t>
  </si>
  <si>
    <t>EXAD</t>
  </si>
  <si>
    <t>Explosives Advisor</t>
  </si>
  <si>
    <t>FAAS</t>
  </si>
  <si>
    <t>First Aid Station Assistant</t>
  </si>
  <si>
    <t>FAAT</t>
  </si>
  <si>
    <t>First Aid Station Attendant</t>
  </si>
  <si>
    <t>FACL</t>
  </si>
  <si>
    <t>Facilities Unit Leader</t>
  </si>
  <si>
    <t>FALA</t>
  </si>
  <si>
    <t>Faller A</t>
  </si>
  <si>
    <t>FALB</t>
  </si>
  <si>
    <t>Faller  B</t>
  </si>
  <si>
    <t>FALC</t>
  </si>
  <si>
    <t>Faller  C</t>
  </si>
  <si>
    <t>FARS</t>
  </si>
  <si>
    <t>FARSITE Specialist</t>
  </si>
  <si>
    <t>FASP</t>
  </si>
  <si>
    <t>First Aid Station Specialist</t>
  </si>
  <si>
    <t>FBAN</t>
  </si>
  <si>
    <t>Fire Behavior Analyst</t>
  </si>
  <si>
    <t>FCMG</t>
  </si>
  <si>
    <t>Fire Cache Manager</t>
  </si>
  <si>
    <t>FDUL</t>
  </si>
  <si>
    <t>Food Unit Leader</t>
  </si>
  <si>
    <t>FELB</t>
  </si>
  <si>
    <t>Felling Boss</t>
  </si>
  <si>
    <t>FEMO</t>
  </si>
  <si>
    <t>Fire Effects Monitor</t>
  </si>
  <si>
    <t>FFT1</t>
  </si>
  <si>
    <t>Firefighter Type 1</t>
  </si>
  <si>
    <t>FFT2</t>
  </si>
  <si>
    <t>Firefighter Type 2</t>
  </si>
  <si>
    <t>FIRB</t>
  </si>
  <si>
    <t>Firing Boss</t>
  </si>
  <si>
    <t>FLEA</t>
  </si>
  <si>
    <t>Fireline Explosive Advisor</t>
  </si>
  <si>
    <t>FLEB</t>
  </si>
  <si>
    <t>Fireline Blaster</t>
  </si>
  <si>
    <t>FLEC</t>
  </si>
  <si>
    <t>Fireline Explosives Crew Mb</t>
  </si>
  <si>
    <t>FLEI</t>
  </si>
  <si>
    <t>Fireline Explosives IA</t>
  </si>
  <si>
    <t>FLIR</t>
  </si>
  <si>
    <t>Forward Looking IR Operator</t>
  </si>
  <si>
    <t>FLOP</t>
  </si>
  <si>
    <t>Fork Lift Operator</t>
  </si>
  <si>
    <t>FOBS</t>
  </si>
  <si>
    <t>Field Observer</t>
  </si>
  <si>
    <t>FOTO</t>
  </si>
  <si>
    <t>Photographer</t>
  </si>
  <si>
    <t>FQCO</t>
  </si>
  <si>
    <t>Frequency Coordinator</t>
  </si>
  <si>
    <t>FRWS</t>
  </si>
  <si>
    <t>Fire RAWS Technician</t>
  </si>
  <si>
    <t>FSC1</t>
  </si>
  <si>
    <t>FSC2</t>
  </si>
  <si>
    <t>FUEL</t>
  </si>
  <si>
    <t>Fueling Specialist</t>
  </si>
  <si>
    <t>FWBM</t>
  </si>
  <si>
    <t>Fixed Wing Base Manager</t>
  </si>
  <si>
    <t>FWCO</t>
  </si>
  <si>
    <t>Fixed Wing Coordinator</t>
  </si>
  <si>
    <t>FWPT</t>
  </si>
  <si>
    <t>Fixed Wing Parking Tender</t>
  </si>
  <si>
    <t>GISS</t>
  </si>
  <si>
    <t>GIS Specialist</t>
  </si>
  <si>
    <t>GMEC</t>
  </si>
  <si>
    <t>General Mechanic</t>
  </si>
  <si>
    <t>GPSP</t>
  </si>
  <si>
    <t>Global Position Sys Spec</t>
  </si>
  <si>
    <t>GSUL</t>
  </si>
  <si>
    <t>Ground Support Unit Ldr</t>
  </si>
  <si>
    <t>HAZM</t>
  </si>
  <si>
    <t>Hazardous Material Spec</t>
  </si>
  <si>
    <t>HDSP</t>
  </si>
  <si>
    <t>Heavy Drop Specialist</t>
  </si>
  <si>
    <t>HEB1</t>
  </si>
  <si>
    <t>HEB2</t>
  </si>
  <si>
    <t>HECM</t>
  </si>
  <si>
    <t>Helicopter Crewmember</t>
  </si>
  <si>
    <t>HEIN</t>
  </si>
  <si>
    <t>Helicopter Inspector</t>
  </si>
  <si>
    <t>HELB</t>
  </si>
  <si>
    <t>Helicopter Boss</t>
  </si>
  <si>
    <t>HELM</t>
  </si>
  <si>
    <t>Helicopter Manager</t>
  </si>
  <si>
    <t>HELR</t>
  </si>
  <si>
    <t>Heli Long Line/Remote Hook</t>
  </si>
  <si>
    <t>HERS</t>
  </si>
  <si>
    <t>Helicopter Rappel Spotter</t>
  </si>
  <si>
    <t>HESM</t>
  </si>
  <si>
    <t>Helispot Manager</t>
  </si>
  <si>
    <t>HESP</t>
  </si>
  <si>
    <t>Helicopter Operations Spec</t>
  </si>
  <si>
    <t>HETM</t>
  </si>
  <si>
    <t>Helicopter Timekeeper</t>
  </si>
  <si>
    <t>HLCO</t>
  </si>
  <si>
    <t>Helicopter Coordinator</t>
  </si>
  <si>
    <t>HPIL</t>
  </si>
  <si>
    <t>Helicopter Pilot</t>
  </si>
  <si>
    <t>HRAP</t>
  </si>
  <si>
    <t>Helicopter Rappeller</t>
  </si>
  <si>
    <t>HRSP</t>
  </si>
  <si>
    <t>Human Resource Specialist</t>
  </si>
  <si>
    <t>HSTD</t>
  </si>
  <si>
    <t>Helicopter Support Truck Dv</t>
  </si>
  <si>
    <t>HTCM</t>
  </si>
  <si>
    <t>Helitorch Crew Member</t>
  </si>
  <si>
    <t>HTMG</t>
  </si>
  <si>
    <t>Helitorch Manager</t>
  </si>
  <si>
    <t>HTMM</t>
  </si>
  <si>
    <t>Helitorch Mixmaster</t>
  </si>
  <si>
    <t>HTPT</t>
  </si>
  <si>
    <t>Helitorch Parking Tender</t>
  </si>
  <si>
    <t>IADP</t>
  </si>
  <si>
    <t>Initial Attack Dispatcher</t>
  </si>
  <si>
    <t>IARR</t>
  </si>
  <si>
    <t>Interagency Resource Rep</t>
  </si>
  <si>
    <t>IBA1</t>
  </si>
  <si>
    <t>Incident Business Advisor Type 1</t>
  </si>
  <si>
    <t>IBA2</t>
  </si>
  <si>
    <t>Incident Business Advisor Type 2</t>
  </si>
  <si>
    <t>ICSA</t>
  </si>
  <si>
    <t>ICS Advisor</t>
  </si>
  <si>
    <t>ICT1</t>
  </si>
  <si>
    <t>Incident Commander Type 1</t>
  </si>
  <si>
    <t>ICT2</t>
  </si>
  <si>
    <t>Incident Commander Type 2</t>
  </si>
  <si>
    <t>ICT3</t>
  </si>
  <si>
    <t>Incident Commander Type 3</t>
  </si>
  <si>
    <t>ICT4</t>
  </si>
  <si>
    <t>Incident Commander Type 4</t>
  </si>
  <si>
    <t>ICT5</t>
  </si>
  <si>
    <t>Incident Commander Type 5</t>
  </si>
  <si>
    <t>IHCA</t>
  </si>
  <si>
    <t>Ass't Hotshot Superintendent</t>
  </si>
  <si>
    <t>IMET</t>
  </si>
  <si>
    <t>Incident Meteorologist</t>
  </si>
  <si>
    <t>IMSA</t>
  </si>
  <si>
    <t>Incident Medical Spec Asst</t>
  </si>
  <si>
    <t>IMSM</t>
  </si>
  <si>
    <t>IMST</t>
  </si>
  <si>
    <t>Incident Medical Spec Tech</t>
  </si>
  <si>
    <t>INCM</t>
  </si>
  <si>
    <t>Incident Communications Mgr</t>
  </si>
  <si>
    <t>INJR</t>
  </si>
  <si>
    <t>Compensation-for-Injury Spe</t>
  </si>
  <si>
    <t>INLO</t>
  </si>
  <si>
    <t>International Liaison Offic</t>
  </si>
  <si>
    <t>INTL</t>
  </si>
  <si>
    <t>Intelligence Lead</t>
  </si>
  <si>
    <t>INTS</t>
  </si>
  <si>
    <t>Intelligence Support</t>
  </si>
  <si>
    <t>INVC</t>
  </si>
  <si>
    <t>Investigator, Criminal</t>
  </si>
  <si>
    <t>INVF</t>
  </si>
  <si>
    <t>Wildland Fire Investigator</t>
  </si>
  <si>
    <t>AA</t>
  </si>
  <si>
    <t>INVS</t>
  </si>
  <si>
    <t>Investigator, Search</t>
  </si>
  <si>
    <t>INVT</t>
  </si>
  <si>
    <t>Investigator, Tort</t>
  </si>
  <si>
    <t>IRCN</t>
  </si>
  <si>
    <t>Infrared Coordinator, National</t>
  </si>
  <si>
    <t>IRCR</t>
  </si>
  <si>
    <t>Infrared Coordinator Regional</t>
  </si>
  <si>
    <t>IRDL</t>
  </si>
  <si>
    <t>Infrared Downlink Operator</t>
  </si>
  <si>
    <t>IRFS</t>
  </si>
  <si>
    <t>Infrared Field Specialist</t>
  </si>
  <si>
    <t>IRIN</t>
  </si>
  <si>
    <t>Infrared Interpreter</t>
  </si>
  <si>
    <t>LEAS</t>
  </si>
  <si>
    <t>Law Enforcement Analysis Sp</t>
  </si>
  <si>
    <t>LEIS</t>
  </si>
  <si>
    <t>Law Enfrmt Investigation Sp</t>
  </si>
  <si>
    <t>LOAD</t>
  </si>
  <si>
    <t>Loadmaster</t>
  </si>
  <si>
    <t>LOFR</t>
  </si>
  <si>
    <t>Liaison Officer</t>
  </si>
  <si>
    <t>LSC1</t>
  </si>
  <si>
    <t>LSC2</t>
  </si>
  <si>
    <t>LTAN</t>
  </si>
  <si>
    <t>Long Term Fire Analyst</t>
  </si>
  <si>
    <t>MABM</t>
  </si>
  <si>
    <t>MAFFS Airtanker Base Mgr</t>
  </si>
  <si>
    <t>MABS</t>
  </si>
  <si>
    <t>MAFC</t>
  </si>
  <si>
    <t>MAFFS Clerk</t>
  </si>
  <si>
    <t>MAFF</t>
  </si>
  <si>
    <t>MAFFS Liaison Officer</t>
  </si>
  <si>
    <t>MAFI</t>
  </si>
  <si>
    <t>MAFFS Information Officer</t>
  </si>
  <si>
    <t>MAOC</t>
  </si>
  <si>
    <t>Military Air Operations Coo</t>
  </si>
  <si>
    <t>MCAD</t>
  </si>
  <si>
    <t>Military Crew Advisor</t>
  </si>
  <si>
    <t>MCCO</t>
  </si>
  <si>
    <t>MAC Group Coordinator</t>
  </si>
  <si>
    <t>MCIF</t>
  </si>
  <si>
    <t>MAC Group Information Offic</t>
  </si>
  <si>
    <t>MEDL</t>
  </si>
  <si>
    <t>Medical Unit Leader</t>
  </si>
  <si>
    <t>MHEC</t>
  </si>
  <si>
    <t>Military Helicopter Crewmem</t>
  </si>
  <si>
    <t>MHMS</t>
  </si>
  <si>
    <t>Military Helicopter Mgr Sup</t>
  </si>
  <si>
    <t>MILO</t>
  </si>
  <si>
    <t>Military Liaison Officer</t>
  </si>
  <si>
    <t>NMAC</t>
  </si>
  <si>
    <t>National MAC Rep</t>
  </si>
  <si>
    <t>OPBD</t>
  </si>
  <si>
    <t>Operations Branch Director</t>
  </si>
  <si>
    <t>ORDM</t>
  </si>
  <si>
    <t>Ordering Manager</t>
  </si>
  <si>
    <t>ORPA</t>
  </si>
  <si>
    <t>Orthophoto Analysis</t>
  </si>
  <si>
    <t>OSC1</t>
  </si>
  <si>
    <t>Operations Section Chief 1</t>
  </si>
  <si>
    <t>OSC2</t>
  </si>
  <si>
    <t>Operations Section Chief 2</t>
  </si>
  <si>
    <t>PA05</t>
  </si>
  <si>
    <t>Purchasing Agent, 5K</t>
  </si>
  <si>
    <t>PA10</t>
  </si>
  <si>
    <t>Purchasing Agent, 10K</t>
  </si>
  <si>
    <t>PA25</t>
  </si>
  <si>
    <t>PA50</t>
  </si>
  <si>
    <t>Purchasing Agent, 50K</t>
  </si>
  <si>
    <t>PACK</t>
  </si>
  <si>
    <t>Packer</t>
  </si>
  <si>
    <t>PARK</t>
  </si>
  <si>
    <t>Parking Tender</t>
  </si>
  <si>
    <t>PCSP</t>
  </si>
  <si>
    <t>Paracargo Specialist</t>
  </si>
  <si>
    <t>PETL</t>
  </si>
  <si>
    <t>Prevention Education Team L</t>
  </si>
  <si>
    <t>PETM</t>
  </si>
  <si>
    <t>Prevention Education Team M</t>
  </si>
  <si>
    <t>PHSP</t>
  </si>
  <si>
    <t>Photogrammetry Specialist</t>
  </si>
  <si>
    <t>PILO</t>
  </si>
  <si>
    <t>Fixed or Rotor Wing Pilot</t>
  </si>
  <si>
    <t>PIO1</t>
  </si>
  <si>
    <t>Public Information Off. Typ</t>
  </si>
  <si>
    <t>PIO2</t>
  </si>
  <si>
    <t>PIOF</t>
  </si>
  <si>
    <t>Public Information Officer</t>
  </si>
  <si>
    <t>PLDO</t>
  </si>
  <si>
    <t>Plastic Sphere Dispenser Op</t>
  </si>
  <si>
    <t>PMEC</t>
  </si>
  <si>
    <t>Pump Mechanic</t>
  </si>
  <si>
    <t>PREV</t>
  </si>
  <si>
    <t>Prevention Technician</t>
  </si>
  <si>
    <t>PROC</t>
  </si>
  <si>
    <t>Procurement Unit Leader</t>
  </si>
  <si>
    <t>PROS</t>
  </si>
  <si>
    <t>Procurement Specialist</t>
  </si>
  <si>
    <t>PSC1</t>
  </si>
  <si>
    <t>Planning Section Chief Type</t>
  </si>
  <si>
    <t>PSC2</t>
  </si>
  <si>
    <t>PTIN</t>
  </si>
  <si>
    <t>Pilot Inspector</t>
  </si>
  <si>
    <t>PTRC</t>
  </si>
  <si>
    <t>Personnel Time Recorder</t>
  </si>
  <si>
    <t>PUMP</t>
  </si>
  <si>
    <t>Pump Operator</t>
  </si>
  <si>
    <t>RADO</t>
  </si>
  <si>
    <t>Radio Operator</t>
  </si>
  <si>
    <t>RAMP</t>
  </si>
  <si>
    <t>Ramp Manager</t>
  </si>
  <si>
    <t>RAVT</t>
  </si>
  <si>
    <t>Radio Avionics Technician</t>
  </si>
  <si>
    <t>RAWS</t>
  </si>
  <si>
    <t>Remote Auto Weather Stn Tec</t>
  </si>
  <si>
    <t>RCDM</t>
  </si>
  <si>
    <t>READ</t>
  </si>
  <si>
    <t>Resource Advisor</t>
  </si>
  <si>
    <t>RECY</t>
  </si>
  <si>
    <t>Recycle/Land Monitor Spec</t>
  </si>
  <si>
    <t>RESC</t>
  </si>
  <si>
    <t>Resource Clerk</t>
  </si>
  <si>
    <t>RESE</t>
  </si>
  <si>
    <t>Remote Sensing Spec</t>
  </si>
  <si>
    <t>RESL</t>
  </si>
  <si>
    <t>Resource Unit Ldr</t>
  </si>
  <si>
    <t>RESP</t>
  </si>
  <si>
    <t>Rehabilitation Specialist</t>
  </si>
  <si>
    <t>RMAC</t>
  </si>
  <si>
    <t>Regional MAC Representative</t>
  </si>
  <si>
    <t>RRAP</t>
  </si>
  <si>
    <t>RERAP Specialist</t>
  </si>
  <si>
    <t>RXB1</t>
  </si>
  <si>
    <t>Prescribed Fire Burn Boss 1</t>
  </si>
  <si>
    <t>RXB2</t>
  </si>
  <si>
    <t>Prescribed Fire Burn Boss 2</t>
  </si>
  <si>
    <t>RXB3</t>
  </si>
  <si>
    <t>Prescribed Fire Burn Boss 3</t>
  </si>
  <si>
    <t>RXCM</t>
  </si>
  <si>
    <t>Prescribed Fire Crewmember</t>
  </si>
  <si>
    <t>RXI1</t>
  </si>
  <si>
    <t>Ignition Specialist Type 1</t>
  </si>
  <si>
    <t>RXI2</t>
  </si>
  <si>
    <t>Ignition Specialist Type 2</t>
  </si>
  <si>
    <t>RXM1</t>
  </si>
  <si>
    <t>RXM2</t>
  </si>
  <si>
    <t>SCKN</t>
  </si>
  <si>
    <t>Status/Check-In Recorder</t>
  </si>
  <si>
    <t>SEC1</t>
  </si>
  <si>
    <t>Security Specialist Level 1</t>
  </si>
  <si>
    <t>SEC2</t>
  </si>
  <si>
    <t>Security Specialist Level 2</t>
  </si>
  <si>
    <t>SEC4</t>
  </si>
  <si>
    <t>Security Specialist Level 4</t>
  </si>
  <si>
    <t>SECG</t>
  </si>
  <si>
    <t>Security Guard (not LE)</t>
  </si>
  <si>
    <t>SECM</t>
  </si>
  <si>
    <t>Security Manager</t>
  </si>
  <si>
    <t>SEMG</t>
  </si>
  <si>
    <t>Single Engine Airtanker Mgr</t>
  </si>
  <si>
    <t>SFPS</t>
  </si>
  <si>
    <t>Stuctural Fire Protection S</t>
  </si>
  <si>
    <t>SITL</t>
  </si>
  <si>
    <t>Situation Unit Leader</t>
  </si>
  <si>
    <t>SMEC</t>
  </si>
  <si>
    <t>Small Engine Mechanic</t>
  </si>
  <si>
    <t>SOF1</t>
  </si>
  <si>
    <t>Safety Officer Type 1</t>
  </si>
  <si>
    <t>SOF2</t>
  </si>
  <si>
    <t>Safety Officer Type 2</t>
  </si>
  <si>
    <t>SOFR</t>
  </si>
  <si>
    <t>Safety Officer, Line</t>
  </si>
  <si>
    <t>SPAG</t>
  </si>
  <si>
    <t>Special Agent</t>
  </si>
  <si>
    <t>SPUL</t>
  </si>
  <si>
    <t>Supply Unit Leader</t>
  </si>
  <si>
    <t>SRT1</t>
  </si>
  <si>
    <t>SRT2</t>
  </si>
  <si>
    <t>SRTM</t>
  </si>
  <si>
    <t>Search Team Member</t>
  </si>
  <si>
    <t>STAM</t>
  </si>
  <si>
    <t>Staging Area Manager</t>
  </si>
  <si>
    <t>STCR</t>
  </si>
  <si>
    <t>Strike Team Leader Crew</t>
  </si>
  <si>
    <t>STDZ</t>
  </si>
  <si>
    <t>Strike Team Leader Dozer</t>
  </si>
  <si>
    <t>STEN</t>
  </si>
  <si>
    <t>Strike Team Leader Engine</t>
  </si>
  <si>
    <t>STLM</t>
  </si>
  <si>
    <t>Strike Team Leader Military</t>
  </si>
  <si>
    <t>STPL</t>
  </si>
  <si>
    <t>STPS</t>
  </si>
  <si>
    <t>Structural Protection Spec</t>
  </si>
  <si>
    <t>SUBD</t>
  </si>
  <si>
    <t>Support Branch Director</t>
  </si>
  <si>
    <t>SVBD</t>
  </si>
  <si>
    <t>Service Branch Director</t>
  </si>
  <si>
    <t>SWRM</t>
  </si>
  <si>
    <t>Shower Manager</t>
  </si>
  <si>
    <t>TCSP</t>
  </si>
  <si>
    <t>Telecommunications Spec</t>
  </si>
  <si>
    <t>TFLD</t>
  </si>
  <si>
    <t>Task Force Leader</t>
  </si>
  <si>
    <t>THSP</t>
  </si>
  <si>
    <t>Technical Specialist</t>
  </si>
  <si>
    <t>TIME</t>
  </si>
  <si>
    <t>Time Unit Leader</t>
  </si>
  <si>
    <t>TOLC</t>
  </si>
  <si>
    <t>Take-Off and Landing Coordr</t>
  </si>
  <si>
    <t>TOOL</t>
  </si>
  <si>
    <t>Tool Attendant</t>
  </si>
  <si>
    <t>TPIA</t>
  </si>
  <si>
    <t>Tractor Plow Operator (IA)</t>
  </si>
  <si>
    <t>TPOP</t>
  </si>
  <si>
    <t>Tractor Plow Operator</t>
  </si>
  <si>
    <t>TRPB</t>
  </si>
  <si>
    <t>Tractor/Plow Boss</t>
  </si>
  <si>
    <t>TTOP</t>
  </si>
  <si>
    <t>Terra Torch Operator</t>
  </si>
  <si>
    <t>VESP</t>
  </si>
  <si>
    <t>Vegetation Specialist</t>
  </si>
  <si>
    <t>VIDO</t>
  </si>
  <si>
    <t>Video Camera Operator</t>
  </si>
  <si>
    <t>WEBM</t>
  </si>
  <si>
    <t>Incident Webmaster</t>
  </si>
  <si>
    <t>WHHR</t>
  </si>
  <si>
    <t>WHLR</t>
  </si>
  <si>
    <t>WHMG</t>
  </si>
  <si>
    <t>Warehouse Manager</t>
  </si>
  <si>
    <t>WHSP</t>
  </si>
  <si>
    <t>Water Handling Specialist</t>
  </si>
  <si>
    <t>WMSP</t>
  </si>
  <si>
    <t>Watershed Management Spec</t>
  </si>
  <si>
    <t>WOBS</t>
  </si>
  <si>
    <t>Weather Observer</t>
  </si>
  <si>
    <t>WTOP</t>
  </si>
  <si>
    <t>Water Tender Operator</t>
  </si>
  <si>
    <t>WTSP</t>
  </si>
  <si>
    <t>Water Treatment Specialist</t>
  </si>
  <si>
    <t>XEDO</t>
  </si>
  <si>
    <t>Xedar Operator</t>
  </si>
  <si>
    <t>Classification</t>
  </si>
  <si>
    <t>48 Contiguous States</t>
  </si>
  <si>
    <t>Exception Postions</t>
  </si>
  <si>
    <t>AD-A</t>
  </si>
  <si>
    <t>AD-B</t>
  </si>
  <si>
    <t>AD-F</t>
  </si>
  <si>
    <t>AD-I</t>
  </si>
  <si>
    <t>AD-K</t>
  </si>
  <si>
    <t>Estimated Transportation Cost</t>
  </si>
  <si>
    <t>Estimated Total Per Diem &amp; Travel</t>
  </si>
  <si>
    <t>Fill in AD K Position Needed</t>
  </si>
  <si>
    <t>k</t>
  </si>
  <si>
    <t>GS Grades</t>
  </si>
  <si>
    <t xml:space="preserve">Only Change Fields Highlighted in Yellow                                                                                  Do Not Change Grey Areas </t>
  </si>
  <si>
    <t>AD Classification</t>
  </si>
  <si>
    <t>Other Costs</t>
  </si>
  <si>
    <t>Quantity</t>
  </si>
  <si>
    <t>Cost</t>
  </si>
  <si>
    <t>Cost Each</t>
  </si>
  <si>
    <t>Sub Total Other Costs</t>
  </si>
  <si>
    <t>Prevention/Education Team Member</t>
  </si>
  <si>
    <t xml:space="preserve">10 Person Regular Crew (GS) </t>
  </si>
  <si>
    <t>Number of Crews</t>
  </si>
  <si>
    <t>7,6,6,5,5,5,4,4,3,3</t>
  </si>
  <si>
    <t>Estimated Per Diem Cost(per day)</t>
  </si>
  <si>
    <t>f,d(2), c(7)</t>
  </si>
  <si>
    <t>GS/AD Grades</t>
  </si>
  <si>
    <t>Sub Total Crews</t>
  </si>
  <si>
    <t>Sub Total Equipment</t>
  </si>
  <si>
    <t xml:space="preserve">Sub Total Prevention </t>
  </si>
  <si>
    <t>Heavy Equipment</t>
  </si>
  <si>
    <t>10 Person IA Crew</t>
  </si>
  <si>
    <t>Engine Module</t>
  </si>
  <si>
    <t>Total Perdiem</t>
  </si>
  <si>
    <t>OT Labor Cost</t>
  </si>
  <si>
    <t xml:space="preserve"> Base Labor Cost</t>
  </si>
  <si>
    <t>Base Labor Cost</t>
  </si>
  <si>
    <t>Labor Costs</t>
  </si>
  <si>
    <t>(10 Hours/ day</t>
  </si>
  <si>
    <t>Total Per Diem</t>
  </si>
  <si>
    <t>Staffing (10 Hours/day)</t>
  </si>
  <si>
    <t>OT Labor Costs</t>
  </si>
  <si>
    <t>GS-12</t>
  </si>
  <si>
    <t>GS-11</t>
  </si>
  <si>
    <t>GS-9</t>
  </si>
  <si>
    <t>GS-7</t>
  </si>
  <si>
    <t>GS-6</t>
  </si>
  <si>
    <t>GS-5</t>
  </si>
  <si>
    <t>GS-4</t>
  </si>
  <si>
    <t>GS-3</t>
  </si>
  <si>
    <t>GS-2</t>
  </si>
  <si>
    <t>Total Request</t>
  </si>
  <si>
    <t>Dozer</t>
  </si>
  <si>
    <t>Daily lease or F.O.R. each</t>
  </si>
  <si>
    <t>Type 3 Helicopter</t>
  </si>
  <si>
    <t>Type 2 Helicopter</t>
  </si>
  <si>
    <t>Type 1 Helicopter</t>
  </si>
  <si>
    <t>Lead Plane</t>
  </si>
  <si>
    <t>Reconnaissance Aircraft</t>
  </si>
  <si>
    <t>Daily Guarantee</t>
  </si>
  <si>
    <t>Flight Crew Perdiem</t>
  </si>
  <si>
    <t>Transportation Cost</t>
  </si>
  <si>
    <t>Is Travel Required</t>
  </si>
  <si>
    <t>Perdiem and travel each</t>
  </si>
  <si>
    <t>Unit Cost/Day</t>
  </si>
  <si>
    <t>AD Hire</t>
  </si>
  <si>
    <t>Daily Unit Cost</t>
  </si>
  <si>
    <t>10 Person Crew (AD)</t>
  </si>
  <si>
    <t>Local Staffing</t>
  </si>
  <si>
    <t>Strike Team Ldr Tractor/Plow</t>
  </si>
  <si>
    <t>Air Tactical Group Supervisor</t>
  </si>
  <si>
    <t>Totals</t>
  </si>
  <si>
    <t>Hourly Rates For Cost Tracking Form, Copied From Labor Tables</t>
  </si>
  <si>
    <t>OverTime Rates for Cost Tracking Form, Copied From Labor Tables</t>
  </si>
  <si>
    <t>Locality Pay Area</t>
  </si>
  <si>
    <t>Rest of U.S.</t>
  </si>
  <si>
    <t>% Increase</t>
  </si>
  <si>
    <t>Alaska</t>
  </si>
  <si>
    <t>Linked To Tracking Sheets</t>
  </si>
  <si>
    <t>Change Locality % Here</t>
  </si>
  <si>
    <t>M</t>
  </si>
  <si>
    <t>Hawaii</t>
  </si>
  <si>
    <t>N/A</t>
  </si>
  <si>
    <t>Personnel</t>
  </si>
  <si>
    <t>Linked To Estimation Sheet Corrected for True Overtime</t>
  </si>
  <si>
    <t>Do Not Change</t>
  </si>
  <si>
    <t>Do not Change</t>
  </si>
  <si>
    <t>Enter Unit  Name and Severity Dates</t>
  </si>
  <si>
    <t>Base Hours Pre-Suppression Funded</t>
  </si>
  <si>
    <t>Engine(3 person GS crew)</t>
  </si>
  <si>
    <t>Engine(4 person GS crew)</t>
  </si>
  <si>
    <t>Engine(5 person GS crew)</t>
  </si>
  <si>
    <t xml:space="preserve">                                 </t>
  </si>
  <si>
    <t xml:space="preserve">                         Copy From OPM Pay Charts (Hourly) </t>
  </si>
  <si>
    <t>HMGB</t>
  </si>
  <si>
    <t>STEQ</t>
  </si>
  <si>
    <t>Strike Team Leader Equipment</t>
  </si>
  <si>
    <t>Helibase Manager (1-5)</t>
  </si>
  <si>
    <t>Helibase Manager (6+)</t>
  </si>
  <si>
    <t>Prescribed Fire Manager Type 2</t>
  </si>
  <si>
    <t>Prescribed Fire Manager Type 1</t>
  </si>
  <si>
    <t>Finance/Admin Section Chief Type 2</t>
  </si>
  <si>
    <t>Logistics Section Chief Type 2</t>
  </si>
  <si>
    <t>Finance/Admin Section Chief 1</t>
  </si>
  <si>
    <t>Logistics Section Chief Type 1</t>
  </si>
  <si>
    <t>Public Information Off. Type 1</t>
  </si>
  <si>
    <t>Planning Section Chief Type 1</t>
  </si>
  <si>
    <t>Camp Crew Squad Boss</t>
  </si>
  <si>
    <t>Fire Lookout</t>
  </si>
  <si>
    <t>General Support Clerk</t>
  </si>
  <si>
    <t>HEQB</t>
  </si>
  <si>
    <t>Heavy Equipment Boss, Single Res</t>
  </si>
  <si>
    <t>Incident Training Specialist</t>
  </si>
  <si>
    <t>Instructor (S-300 and below)</t>
  </si>
  <si>
    <t>Instructor (S-400 and above)</t>
  </si>
  <si>
    <t>Laborer</t>
  </si>
  <si>
    <t>SEAT Coordinator</t>
  </si>
  <si>
    <t>Tool and Equipment Specialist</t>
  </si>
  <si>
    <r>
      <t xml:space="preserve">                         Hourly/Overtime Rates by Grade and Step </t>
    </r>
    <r>
      <rPr>
        <sz val="10"/>
        <color indexed="10"/>
        <rFont val="Arial"/>
        <family val="2"/>
      </rPr>
      <t>(Corrected for Emergency Overtime)</t>
    </r>
  </si>
  <si>
    <r>
      <t>Only Change Fields Highlighted in Yellow                                                                                  Grey Areas  Locked at BIA NIFC OPS</t>
    </r>
    <r>
      <rPr>
        <b/>
        <i/>
        <sz val="12"/>
        <rFont val="Arial"/>
        <family val="2"/>
      </rPr>
      <t xml:space="preserve">                                     </t>
    </r>
    <r>
      <rPr>
        <i/>
        <sz val="10"/>
        <rFont val="Arial"/>
        <family val="2"/>
      </rPr>
      <t>(Requested Resources will transfer to Report Tab)</t>
    </r>
  </si>
  <si>
    <t>AD Pay Plan Classification</t>
  </si>
  <si>
    <t>Critical Incident Stress Debriefer</t>
  </si>
  <si>
    <t>Crew Boss Single Res</t>
  </si>
  <si>
    <t>Computer Specialist</t>
  </si>
  <si>
    <t>Damage Inspection Specialist</t>
  </si>
  <si>
    <t>Electrician</t>
  </si>
  <si>
    <t>Engine Operator Single Res</t>
  </si>
  <si>
    <t>Felling Boss Single Res</t>
  </si>
  <si>
    <t>Firing Boss Single Res</t>
  </si>
  <si>
    <t>Incident Medical Manager</t>
  </si>
  <si>
    <t>TNSP</t>
  </si>
  <si>
    <t>Receiving/Distribution Manager</t>
  </si>
  <si>
    <t>Warehouse Materials Handler Leader</t>
  </si>
  <si>
    <t>Warehouse Materials Handler</t>
  </si>
  <si>
    <t>TESP</t>
  </si>
  <si>
    <t>Air Tactical Supervisor (ASM1)</t>
  </si>
  <si>
    <t>Aircraft Coordinator (national/GACC)</t>
  </si>
  <si>
    <t>Contact Rep Nationwide</t>
  </si>
  <si>
    <t>Cost Apportionment Tech Spec</t>
  </si>
  <si>
    <t>Deputy Incident Commander Type 1</t>
  </si>
  <si>
    <t>Deputy Incident Commander Type 2</t>
  </si>
  <si>
    <t>GACC Cache Manager</t>
  </si>
  <si>
    <t>GACC Meteorologist</t>
  </si>
  <si>
    <t>Lead Instructor (S-300 &amp; below)</t>
  </si>
  <si>
    <t>Lead Instructor (S-400 &amp; above)</t>
  </si>
  <si>
    <t>Military Installation Log Coord</t>
  </si>
  <si>
    <t>Payroll Accounting Specialist 1</t>
  </si>
  <si>
    <t>Payroll Accounting Specialist 2</t>
  </si>
  <si>
    <t>Payroll Accounting Specialist Lead</t>
  </si>
  <si>
    <t>Pilot</t>
  </si>
  <si>
    <t>Senior Parachute Rigger</t>
  </si>
  <si>
    <t>Voucher Examiner</t>
  </si>
  <si>
    <t>CANL</t>
  </si>
  <si>
    <t>Canine Team Handler</t>
  </si>
  <si>
    <t>CONS</t>
  </si>
  <si>
    <t>Conservation Specialist</t>
  </si>
  <si>
    <t>EPID</t>
  </si>
  <si>
    <t>Epidemiologist</t>
  </si>
  <si>
    <t>DFF1</t>
  </si>
  <si>
    <t>Defensive Structural Firefighter</t>
  </si>
  <si>
    <t>HAZ2</t>
  </si>
  <si>
    <t>Hazardous Material Ops level</t>
  </si>
  <si>
    <t>HAZL</t>
  </si>
  <si>
    <t>Hazardous Material Team Leader</t>
  </si>
  <si>
    <t>HAZ1</t>
  </si>
  <si>
    <t>Hazardous Material Techinican level</t>
  </si>
  <si>
    <t>HEQT</t>
  </si>
  <si>
    <t>Heavy Equipment Technician</t>
  </si>
  <si>
    <t>MSTC</t>
  </si>
  <si>
    <t>Mounted Search Technician</t>
  </si>
  <si>
    <t>SRTL</t>
  </si>
  <si>
    <t>All Hazard S &amp; R Squad Leader</t>
  </si>
  <si>
    <t>All Hazard S &amp; R Team Leader</t>
  </si>
  <si>
    <t>All Hazard S &amp; R Technician</t>
  </si>
  <si>
    <t>SCOP</t>
  </si>
  <si>
    <t>Small-Craft Operator</t>
  </si>
  <si>
    <t>SFOL</t>
  </si>
  <si>
    <t>Structural Fire Line Officer</t>
  </si>
  <si>
    <t>SFF1</t>
  </si>
  <si>
    <t>Structual Firefighter Type 1</t>
  </si>
  <si>
    <t>SWF1</t>
  </si>
  <si>
    <t>Swiftwater Rescue Squad Leader</t>
  </si>
  <si>
    <t>SWFL</t>
  </si>
  <si>
    <t>Swiftwater Rescue Team Leader</t>
  </si>
  <si>
    <t>SWF2</t>
  </si>
  <si>
    <t>Swiftwater Rescue Techician</t>
  </si>
  <si>
    <t>TMRL</t>
  </si>
  <si>
    <t>Technical Mountain Rescue Leader</t>
  </si>
  <si>
    <t>TMRT</t>
  </si>
  <si>
    <t>Technical Mountain Rescue Technical</t>
  </si>
  <si>
    <t>TRT1</t>
  </si>
  <si>
    <t>Technical Rescue Squad Leader</t>
  </si>
  <si>
    <t>TRTL</t>
  </si>
  <si>
    <t>Technical Rescue Team Leader</t>
  </si>
  <si>
    <t>TRT2</t>
  </si>
  <si>
    <t>Technical Rescue Technician</t>
  </si>
  <si>
    <t>TCA1</t>
  </si>
  <si>
    <t>Traffic Control Aid</t>
  </si>
  <si>
    <t>AEMF</t>
  </si>
  <si>
    <t>Advanced Emergency Medical Tech</t>
  </si>
  <si>
    <t>EMTF</t>
  </si>
  <si>
    <t>Emergency Medical Tech Fireline</t>
  </si>
  <si>
    <t>MALO</t>
  </si>
  <si>
    <t>MAFFS Assistant Liaison Officer</t>
  </si>
  <si>
    <t>Master Parachute Rigger</t>
  </si>
  <si>
    <t>MAFFS Tanker Base Specialist</t>
  </si>
  <si>
    <t>Purchasing Agent, 25K (FS only)</t>
  </si>
  <si>
    <t>SRT3</t>
  </si>
  <si>
    <t>All Hazard S &amp; R Basic Technician</t>
  </si>
  <si>
    <t>Buying Team Leader (National)</t>
  </si>
  <si>
    <t>Buying Team Leader (GACC)</t>
  </si>
  <si>
    <t>Expanded Support Dispatcher</t>
  </si>
  <si>
    <t>Expanded Supervisory Dispatcher</t>
  </si>
  <si>
    <t>EMPT</t>
  </si>
  <si>
    <t>Paramedic Fireline</t>
  </si>
  <si>
    <t>AEMT</t>
  </si>
  <si>
    <t>ESFA</t>
  </si>
  <si>
    <t>FEMA ESF4 Admin Support</t>
  </si>
  <si>
    <t>ESFL</t>
  </si>
  <si>
    <t>FEMA ESF4 Leader</t>
  </si>
  <si>
    <t>ESFS</t>
  </si>
  <si>
    <t>FEMA ESF4 Structure Support</t>
  </si>
  <si>
    <t>ESFW</t>
  </si>
  <si>
    <t>FEMA ESF4 Wildland Support</t>
  </si>
  <si>
    <t>Air Resource Advisor</t>
  </si>
  <si>
    <t>Air Space Coordinator</t>
  </si>
  <si>
    <t>Lead Acounting Technician</t>
  </si>
  <si>
    <t>NMAC/GMAC Crew Coordinator</t>
  </si>
  <si>
    <t>ICPI</t>
  </si>
  <si>
    <t>Incident Contract Project Inspector</t>
  </si>
  <si>
    <t>MXMS</t>
  </si>
  <si>
    <t>Mix Master</t>
  </si>
  <si>
    <t>SOPL</t>
  </si>
  <si>
    <t>Strategic Operational Planner</t>
  </si>
  <si>
    <t>STOP</t>
  </si>
  <si>
    <t>Specialty Tracked Equip Operator</t>
  </si>
  <si>
    <t xml:space="preserve">   Cost Estimation Worksheet</t>
  </si>
  <si>
    <t>Per Diem</t>
  </si>
  <si>
    <t>Airfare</t>
  </si>
  <si>
    <t>Rental car</t>
  </si>
  <si>
    <t>Rental Car Fuel</t>
  </si>
  <si>
    <t>Team Member</t>
  </si>
  <si>
    <t>Information Officer</t>
  </si>
  <si>
    <t>PIOF,IOF2</t>
  </si>
  <si>
    <t>Team Member 3</t>
  </si>
  <si>
    <t>Team Member 4</t>
  </si>
  <si>
    <t>Operational Costs</t>
  </si>
  <si>
    <t>Estimated Costs</t>
  </si>
  <si>
    <t>Printing</t>
  </si>
  <si>
    <t>Promotional Materials</t>
  </si>
  <si>
    <t>Signs</t>
  </si>
  <si>
    <t>Billboards</t>
  </si>
  <si>
    <t>Event Fees</t>
  </si>
  <si>
    <t>Travel</t>
  </si>
  <si>
    <t>Personnel Overtime</t>
  </si>
  <si>
    <t>Agency Name:</t>
  </si>
  <si>
    <t xml:space="preserve">Fire Investigation/Prevention Education Module </t>
  </si>
  <si>
    <t>Estimated operational costs; discuss with Regional Prevention Specialist and include documentation of need in Severity write-up</t>
  </si>
  <si>
    <t>Preparedness Funded Position</t>
  </si>
  <si>
    <t xml:space="preserve">GS Grade </t>
  </si>
  <si>
    <t>GS-8</t>
  </si>
  <si>
    <t>GS-10</t>
  </si>
  <si>
    <t>GS-13</t>
  </si>
  <si>
    <t>AD - A</t>
  </si>
  <si>
    <t>AD - B</t>
  </si>
  <si>
    <t>AD - C</t>
  </si>
  <si>
    <t>AD - D</t>
  </si>
  <si>
    <t>AD - E</t>
  </si>
  <si>
    <t>AD - F</t>
  </si>
  <si>
    <t>AD - G</t>
  </si>
  <si>
    <t>AD - H</t>
  </si>
  <si>
    <t>AD - I</t>
  </si>
  <si>
    <t>AD - J</t>
  </si>
  <si>
    <t>AD - K</t>
  </si>
  <si>
    <t>AD - L</t>
  </si>
  <si>
    <t>GS Classification</t>
  </si>
  <si>
    <t>Fire Investigator</t>
  </si>
  <si>
    <t>GS Hourly Rate</t>
  </si>
  <si>
    <t>IQCS Position Code</t>
  </si>
  <si>
    <t>Base Labor Costs</t>
  </si>
  <si>
    <t>AD Labor Costs</t>
  </si>
  <si>
    <t>Team/Module Leader</t>
  </si>
  <si>
    <t xml:space="preserve">Personnel Total </t>
  </si>
  <si>
    <t>Operational Total</t>
  </si>
  <si>
    <t>Ordered Personnel</t>
  </si>
  <si>
    <t xml:space="preserve">GS Daily Labor Costs w/ EBC </t>
  </si>
  <si>
    <r>
      <rPr>
        <b/>
        <sz val="11"/>
        <color theme="1"/>
        <rFont val="Calibri"/>
        <family val="2"/>
        <scheme val="minor"/>
      </rPr>
      <t>Instructions:</t>
    </r>
    <r>
      <rPr>
        <sz val="10"/>
        <rFont val="Arial"/>
        <family val="2"/>
      </rPr>
      <t xml:space="preserve"> Some cells are protected, you may only change numbers in yellow shaded cells.</t>
    </r>
  </si>
  <si>
    <t>Daily AD Costs</t>
  </si>
  <si>
    <t>Local Per Diem Rate</t>
  </si>
  <si>
    <t>Overtime Hourly Rate</t>
  </si>
  <si>
    <t xml:space="preserve">Total Prevention Request </t>
  </si>
  <si>
    <t>All Labor Costs Based on a 10 hour day w/1.4% EBC for GS Personnel</t>
  </si>
  <si>
    <t xml:space="preserve">                                Rates increased 1%</t>
  </si>
  <si>
    <r>
      <t xml:space="preserve">Prevention Team </t>
    </r>
    <r>
      <rPr>
        <b/>
        <sz val="14"/>
        <color rgb="FFFF0000"/>
        <rFont val="Arial"/>
        <family val="2"/>
      </rPr>
      <t xml:space="preserve"> ***Use Prevention Tab Below for Prevention/Investigation Resources***</t>
    </r>
  </si>
  <si>
    <r>
      <rPr>
        <b/>
        <sz val="8"/>
        <color rgb="FFFF0000"/>
        <rFont val="Arial"/>
        <family val="2"/>
      </rPr>
      <t xml:space="preserve"> Local</t>
    </r>
    <r>
      <rPr>
        <b/>
        <sz val="8"/>
        <rFont val="Arial"/>
        <family val="2"/>
      </rPr>
      <t xml:space="preserve">         Per Diem Rate</t>
    </r>
  </si>
  <si>
    <t>Albany-Schenectady, NY</t>
  </si>
  <si>
    <t>Albuquerque-Santa Fe-Las Vegas, NM</t>
  </si>
  <si>
    <t>Atlanta—Athens-Clarke County—Sandy Springs, GA-AL</t>
  </si>
  <si>
    <t>Austin-Round Rock, TX</t>
  </si>
  <si>
    <t>Boston-Worcester-Providence, MA-RI-NH-CT-ME</t>
  </si>
  <si>
    <t>Buffalo-Cheektowaga, NY</t>
  </si>
  <si>
    <t>Charlotte-Concord, NC-SC</t>
  </si>
  <si>
    <t>Chicago-Naperville, IL-IN-WI</t>
  </si>
  <si>
    <t>Cincinnati-Wilmington-Maysville, OH-KY-IN</t>
  </si>
  <si>
    <t>Cleveland-Akron-Canton, OH</t>
  </si>
  <si>
    <t>Colorado Springs, CO</t>
  </si>
  <si>
    <t>Columbus-Marion-Zanesville, OH</t>
  </si>
  <si>
    <t>Dallas-Fort Worth, TX-OK</t>
  </si>
  <si>
    <t>Davenport-Moline, IA-IL</t>
  </si>
  <si>
    <t>Dayton-Springfield-Sidney, OH</t>
  </si>
  <si>
    <t>Denver-Aurora, CO</t>
  </si>
  <si>
    <t>Detroit-Warren-Ann Arbor, MI</t>
  </si>
  <si>
    <t>Harrisburg-Lebanon, PA</t>
  </si>
  <si>
    <t>Hartford-West Hartford, CT-MA</t>
  </si>
  <si>
    <t>Houston-The Woodlands, TX</t>
  </si>
  <si>
    <t>Huntsville-Decatur-Albertville, AL</t>
  </si>
  <si>
    <t>Indianapolis-Carmel-Muncie, IN</t>
  </si>
  <si>
    <t>Kansas City-Overland Park-Kansas City, MO-KS</t>
  </si>
  <si>
    <t>Laredo, TX</t>
  </si>
  <si>
    <t>Las Vegas-Henderson, NV-AZ</t>
  </si>
  <si>
    <t>Los Angeles-Long Beach, CA</t>
  </si>
  <si>
    <t>Miami-Fort Lauderdale-Port St. Lucie, FL</t>
  </si>
  <si>
    <t>Milwaukee-Racine-Waukesha, WI</t>
  </si>
  <si>
    <t>Minneapolis-St. Paul, MN-WI</t>
  </si>
  <si>
    <t>New York-Newark, NY-NJ-CT-PA</t>
  </si>
  <si>
    <t>Palm Bay-Melbourne-Titusville, FL</t>
  </si>
  <si>
    <t>Philadelphia-Reading-Camden, PA-NJ-DE-MD</t>
  </si>
  <si>
    <t>Phoenix-Mesa-Scottsdale, AZ</t>
  </si>
  <si>
    <t>Pittsburgh-New Castle-Weirton, PA-OH-WV</t>
  </si>
  <si>
    <t>Portland-Vancouver-Salem, OR-WA</t>
  </si>
  <si>
    <t>Raleigh-Durham-Chapel Hill, NC</t>
  </si>
  <si>
    <t>Richmond, VA</t>
  </si>
  <si>
    <t>Sacramento-Roseville, CA-NV</t>
  </si>
  <si>
    <t>San Diego-Carlsbad, CA</t>
  </si>
  <si>
    <t>San Jose-San Francisco-Oakland, CA</t>
  </si>
  <si>
    <t>Seattle-Tacoma, WA</t>
  </si>
  <si>
    <t>St. Louis-St. Charles-Farmington, MO-IL</t>
  </si>
  <si>
    <t>Tucson-Nogales, AZ</t>
  </si>
  <si>
    <t>Washington-Baltimore-Arlington, DC-MD-VA-WV-PA</t>
  </si>
  <si>
    <r>
      <t xml:space="preserve">Incident Qualifications and Certification System Common Position List With </t>
    </r>
    <r>
      <rPr>
        <b/>
        <sz val="10"/>
        <color indexed="10"/>
        <rFont val="Arial"/>
        <family val="2"/>
      </rPr>
      <t>2017</t>
    </r>
    <r>
      <rPr>
        <b/>
        <sz val="10"/>
        <rFont val="Arial"/>
        <family val="2"/>
      </rPr>
      <t xml:space="preserve"> AD Rates</t>
    </r>
  </si>
  <si>
    <t>48 Contiguous States Position Pay (2017)</t>
  </si>
  <si>
    <t>48 Contiguous States Position Pay(2017)</t>
  </si>
  <si>
    <t>Base Hours Pre-Suppression Funded (Yes / No)</t>
  </si>
  <si>
    <r>
      <t xml:space="preserve">20 Person Type 2IA </t>
    </r>
    <r>
      <rPr>
        <b/>
        <sz val="10"/>
        <color rgb="FFFF0000"/>
        <rFont val="Arial"/>
        <family val="2"/>
      </rPr>
      <t>(Bay Mills/CSKT/Yakama)</t>
    </r>
  </si>
  <si>
    <r>
      <rPr>
        <b/>
        <u val="double"/>
        <sz val="8"/>
        <color rgb="FFFF0000"/>
        <rFont val="Arial"/>
        <family val="2"/>
      </rPr>
      <t>Estimated</t>
    </r>
    <r>
      <rPr>
        <b/>
        <sz val="8"/>
        <rFont val="Arial"/>
        <family val="2"/>
      </rPr>
      <t xml:space="preserve"> Transportation Cost         (Airline Ticket)</t>
    </r>
  </si>
  <si>
    <t>Single Engine Air tanker Mgr.</t>
  </si>
  <si>
    <t>Heli base Manager (4+)</t>
  </si>
  <si>
    <t>Single Engine Air Tanker</t>
  </si>
  <si>
    <t>Single Engine Air tanker Mgr</t>
  </si>
  <si>
    <t>Air Tanker Base Manager</t>
  </si>
  <si>
    <t>Heli base Manager (1-3)</t>
  </si>
  <si>
    <t>Heli tanker</t>
  </si>
  <si>
    <t>Worksheet assumptions: 1) Overtime based 2 hrs. extended staffing/day  2) Days off worked at 8 Hours/day  3) Labor estimates are based on Step 5 of Base labor charts  4) Add GS Base Labor when needed to Ordered Personnel and GS Prevention teams  5) All overtime calculated at uncapped rates</t>
  </si>
  <si>
    <r>
      <t xml:space="preserve">Reference Red Book for Guidance  </t>
    </r>
    <r>
      <rPr>
        <sz val="11"/>
        <rFont val="Arial"/>
        <family val="2"/>
      </rPr>
      <t>Pages 222-228</t>
    </r>
  </si>
  <si>
    <t>GS Hourly Rate at the step 3 level</t>
  </si>
  <si>
    <t>Type 1 or 2 Air Tanker</t>
  </si>
  <si>
    <t>ASM (Air Attack/Lead Plane)</t>
  </si>
  <si>
    <t>Flight Crew (persons per module)</t>
  </si>
  <si>
    <t>One-way ferry (hrs per mod.)</t>
  </si>
  <si>
    <t xml:space="preserve">                                  SALARY TABLE 2018-RUS</t>
  </si>
  <si>
    <t xml:space="preserve">                                  Salary Table 2018 Rest of US</t>
  </si>
  <si>
    <t xml:space="preserve">                              Rates increase 1.63% from 2018</t>
  </si>
  <si>
    <t>2018 AD Pay Adjustment (increase from 2017 AD pay rates)</t>
  </si>
  <si>
    <t>AD Rates 2018 (Update Rates Annually)</t>
  </si>
  <si>
    <t xml:space="preserve">Fire Management Officer </t>
  </si>
  <si>
    <t xml:space="preserve">Assistant FMO </t>
  </si>
  <si>
    <t xml:space="preserve">Dispatcher/RAWS/NFDRS </t>
  </si>
  <si>
    <t xml:space="preserve">Helicopter Manager </t>
  </si>
  <si>
    <t xml:space="preserve">IC Type 3 </t>
  </si>
  <si>
    <t xml:space="preserve">DOZB &amp; DOZ Operator </t>
  </si>
  <si>
    <t xml:space="preserve">Dispatch </t>
  </si>
  <si>
    <t xml:space="preserve">HECM </t>
  </si>
  <si>
    <t xml:space="preserve">Firefighter </t>
  </si>
  <si>
    <t>Assistant FMO (GS-9)</t>
  </si>
  <si>
    <t>Fire Operations Specialist (GS-7)</t>
  </si>
  <si>
    <r>
      <t xml:space="preserve">Severity Cost Estimation Worksheet </t>
    </r>
    <r>
      <rPr>
        <b/>
        <i/>
        <sz val="14"/>
        <color rgb="FFFF0000"/>
        <rFont val="Arial"/>
        <family val="2"/>
      </rPr>
      <t>2018v1b</t>
    </r>
  </si>
  <si>
    <t xml:space="preserve">                                  EFFECTIVE JANUARY 2018</t>
  </si>
  <si>
    <t>Personnel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</si>
</sst>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_(&quot;$&quot;* #,##0_);_(&quot;$&quot;* \(#,##0\);_(&quot;$&quot;* &quot;-&quot;??_);_(@_)"/>
  </numFmts>
  <fonts count="3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7.5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i/>
      <sz val="8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FF0000"/>
      <name val="Arial"/>
      <family val="2"/>
    </font>
    <font>
      <b/>
      <sz val="8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 val="double"/>
      <sz val="8"/>
      <color rgb="FFFF0000"/>
      <name val="Arial"/>
      <family val="2"/>
    </font>
    <font>
      <b/>
      <i/>
      <sz val="14"/>
      <color rgb="FFFF0000"/>
      <name val="Arial"/>
      <family val="2"/>
    </font>
    <font>
      <sz val="11"/>
      <name val="Arial"/>
      <family val="2"/>
    </font>
    <font>
      <b/>
      <u/>
      <sz val="9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0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slantDashDot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slantDashDot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00">
    <xf numFmtId="0" fontId="0" fillId="0" borderId="0" xfId="0"/>
    <xf numFmtId="2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0" fontId="0" fillId="2" borderId="1" xfId="0" applyFill="1" applyBorder="1"/>
    <xf numFmtId="0" fontId="0" fillId="0" borderId="0" xfId="0" applyBorder="1"/>
    <xf numFmtId="164" fontId="0" fillId="3" borderId="1" xfId="0" applyNumberFormat="1" applyFill="1" applyBorder="1" applyAlignment="1">
      <alignment wrapText="1"/>
    </xf>
    <xf numFmtId="2" fontId="0" fillId="3" borderId="1" xfId="0" applyNumberFormat="1" applyFill="1" applyBorder="1" applyProtection="1"/>
    <xf numFmtId="0" fontId="0" fillId="3" borderId="1" xfId="0" applyFill="1" applyBorder="1" applyProtection="1"/>
    <xf numFmtId="164" fontId="0" fillId="3" borderId="1" xfId="0" applyNumberFormat="1" applyFill="1" applyBorder="1" applyProtection="1"/>
    <xf numFmtId="164" fontId="3" fillId="3" borderId="1" xfId="0" applyNumberFormat="1" applyFont="1" applyFill="1" applyBorder="1" applyProtection="1"/>
    <xf numFmtId="0" fontId="3" fillId="3" borderId="1" xfId="0" applyFont="1" applyFill="1" applyBorder="1"/>
    <xf numFmtId="0" fontId="0" fillId="0" borderId="0" xfId="0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0" xfId="0" applyBorder="1" applyAlignment="1">
      <alignment wrapText="1"/>
    </xf>
    <xf numFmtId="0" fontId="0" fillId="3" borderId="1" xfId="0" applyFill="1" applyBorder="1"/>
    <xf numFmtId="0" fontId="0" fillId="3" borderId="3" xfId="0" applyFill="1" applyBorder="1" applyProtection="1"/>
    <xf numFmtId="0" fontId="0" fillId="0" borderId="1" xfId="0" applyBorder="1"/>
    <xf numFmtId="0" fontId="0" fillId="3" borderId="5" xfId="0" applyFill="1" applyBorder="1" applyProtection="1"/>
    <xf numFmtId="164" fontId="3" fillId="3" borderId="5" xfId="0" applyNumberFormat="1" applyFont="1" applyFill="1" applyBorder="1" applyProtection="1"/>
    <xf numFmtId="0" fontId="0" fillId="3" borderId="6" xfId="0" applyFill="1" applyBorder="1"/>
    <xf numFmtId="164" fontId="3" fillId="0" borderId="0" xfId="0" applyNumberFormat="1" applyFont="1"/>
    <xf numFmtId="0" fontId="6" fillId="0" borderId="7" xfId="0" applyFont="1" applyBorder="1" applyAlignment="1">
      <alignment wrapText="1"/>
    </xf>
    <xf numFmtId="164" fontId="3" fillId="3" borderId="8" xfId="0" applyNumberFormat="1" applyFont="1" applyFill="1" applyBorder="1" applyProtection="1"/>
    <xf numFmtId="164" fontId="3" fillId="3" borderId="9" xfId="0" applyNumberFormat="1" applyFont="1" applyFill="1" applyBorder="1" applyProtection="1"/>
    <xf numFmtId="164" fontId="3" fillId="3" borderId="10" xfId="0" applyNumberFormat="1" applyFont="1" applyFill="1" applyBorder="1" applyProtection="1"/>
    <xf numFmtId="164" fontId="3" fillId="3" borderId="10" xfId="0" applyNumberFormat="1" applyFont="1" applyFill="1" applyBorder="1"/>
    <xf numFmtId="164" fontId="6" fillId="0" borderId="7" xfId="0" applyNumberFormat="1" applyFont="1" applyBorder="1" applyAlignment="1">
      <alignment wrapText="1"/>
    </xf>
    <xf numFmtId="164" fontId="3" fillId="3" borderId="11" xfId="0" applyNumberFormat="1" applyFont="1" applyFill="1" applyBorder="1" applyProtection="1"/>
    <xf numFmtId="164" fontId="3" fillId="3" borderId="12" xfId="0" applyNumberFormat="1" applyFont="1" applyFill="1" applyBorder="1" applyProtection="1"/>
    <xf numFmtId="164" fontId="3" fillId="3" borderId="12" xfId="0" applyNumberFormat="1" applyFont="1" applyFill="1" applyBorder="1"/>
    <xf numFmtId="0" fontId="6" fillId="0" borderId="1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164" fontId="0" fillId="3" borderId="9" xfId="0" applyNumberFormat="1" applyFill="1" applyBorder="1"/>
    <xf numFmtId="0" fontId="3" fillId="0" borderId="9" xfId="0" applyFont="1" applyFill="1" applyBorder="1" applyAlignment="1">
      <alignment wrapText="1"/>
    </xf>
    <xf numFmtId="164" fontId="3" fillId="3" borderId="13" xfId="0" applyNumberFormat="1" applyFont="1" applyFill="1" applyBorder="1"/>
    <xf numFmtId="164" fontId="0" fillId="0" borderId="0" xfId="0" applyNumberFormat="1"/>
    <xf numFmtId="4" fontId="0" fillId="0" borderId="0" xfId="0" applyNumberFormat="1"/>
    <xf numFmtId="0" fontId="0" fillId="0" borderId="14" xfId="0" applyBorder="1"/>
    <xf numFmtId="165" fontId="0" fillId="0" borderId="0" xfId="0" applyNumberFormat="1"/>
    <xf numFmtId="165" fontId="0" fillId="3" borderId="1" xfId="0" applyNumberFormat="1" applyFill="1" applyBorder="1" applyProtection="1"/>
    <xf numFmtId="165" fontId="3" fillId="3" borderId="1" xfId="0" applyNumberFormat="1" applyFont="1" applyFill="1" applyBorder="1" applyProtection="1"/>
    <xf numFmtId="165" fontId="0" fillId="3" borderId="15" xfId="0" applyNumberFormat="1" applyFill="1" applyBorder="1" applyProtection="1"/>
    <xf numFmtId="165" fontId="0" fillId="3" borderId="3" xfId="0" applyNumberFormat="1" applyFill="1" applyBorder="1" applyProtection="1"/>
    <xf numFmtId="165" fontId="0" fillId="3" borderId="5" xfId="0" applyNumberFormat="1" applyFill="1" applyBorder="1" applyProtection="1"/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/>
    <xf numFmtId="0" fontId="5" fillId="0" borderId="7" xfId="0" applyFont="1" applyBorder="1" applyAlignment="1">
      <alignment wrapText="1"/>
    </xf>
    <xf numFmtId="0" fontId="0" fillId="3" borderId="5" xfId="0" applyFill="1" applyBorder="1"/>
    <xf numFmtId="164" fontId="0" fillId="3" borderId="5" xfId="0" applyNumberFormat="1" applyFill="1" applyBorder="1" applyProtection="1"/>
    <xf numFmtId="0" fontId="0" fillId="0" borderId="5" xfId="0" applyBorder="1"/>
    <xf numFmtId="4" fontId="0" fillId="3" borderId="1" xfId="0" applyNumberFormat="1" applyFill="1" applyBorder="1"/>
    <xf numFmtId="165" fontId="0" fillId="3" borderId="5" xfId="0" applyNumberFormat="1" applyFill="1" applyBorder="1"/>
    <xf numFmtId="0" fontId="3" fillId="2" borderId="0" xfId="0" applyFont="1" applyFill="1" applyAlignment="1"/>
    <xf numFmtId="0" fontId="0" fillId="2" borderId="0" xfId="0" applyFill="1" applyAlignment="1">
      <alignment horizontal="center" wrapText="1"/>
    </xf>
    <xf numFmtId="0" fontId="0" fillId="2" borderId="0" xfId="0" applyFill="1"/>
    <xf numFmtId="0" fontId="0" fillId="0" borderId="0" xfId="0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Border="1"/>
    <xf numFmtId="2" fontId="0" fillId="0" borderId="1" xfId="0" applyNumberFormat="1" applyBorder="1"/>
    <xf numFmtId="0" fontId="0" fillId="5" borderId="1" xfId="0" applyFill="1" applyBorder="1"/>
    <xf numFmtId="0" fontId="0" fillId="6" borderId="1" xfId="0" applyFill="1" applyBorder="1"/>
    <xf numFmtId="0" fontId="3" fillId="0" borderId="0" xfId="0" applyFont="1" applyAlignment="1">
      <alignment horizontal="center" wrapText="1"/>
    </xf>
    <xf numFmtId="0" fontId="12" fillId="2" borderId="1" xfId="0" applyFont="1" applyFill="1" applyBorder="1"/>
    <xf numFmtId="0" fontId="0" fillId="0" borderId="1" xfId="0" applyFill="1" applyBorder="1"/>
    <xf numFmtId="4" fontId="0" fillId="0" borderId="0" xfId="0" applyNumberFormat="1" applyBorder="1" applyAlignment="1">
      <alignment wrapText="1"/>
    </xf>
    <xf numFmtId="4" fontId="0" fillId="0" borderId="0" xfId="0" applyNumberFormat="1" applyBorder="1"/>
    <xf numFmtId="2" fontId="0" fillId="0" borderId="0" xfId="0" applyNumberFormat="1" applyBorder="1"/>
    <xf numFmtId="164" fontId="6" fillId="0" borderId="19" xfId="0" applyNumberFormat="1" applyFont="1" applyBorder="1" applyAlignment="1">
      <alignment wrapText="1"/>
    </xf>
    <xf numFmtId="0" fontId="0" fillId="3" borderId="20" xfId="0" applyFill="1" applyBorder="1"/>
    <xf numFmtId="0" fontId="3" fillId="7" borderId="2" xfId="0" applyFont="1" applyFill="1" applyBorder="1" applyAlignment="1">
      <alignment horizontal="center"/>
    </xf>
    <xf numFmtId="0" fontId="0" fillId="7" borderId="1" xfId="0" applyFill="1" applyBorder="1"/>
    <xf numFmtId="0" fontId="0" fillId="7" borderId="21" xfId="0" applyFill="1" applyBorder="1"/>
    <xf numFmtId="0" fontId="3" fillId="7" borderId="22" xfId="0" applyFont="1" applyFill="1" applyBorder="1"/>
    <xf numFmtId="0" fontId="0" fillId="7" borderId="23" xfId="0" applyFill="1" applyBorder="1"/>
    <xf numFmtId="165" fontId="3" fillId="7" borderId="24" xfId="0" applyNumberFormat="1" applyFont="1" applyFill="1" applyBorder="1"/>
    <xf numFmtId="0" fontId="0" fillId="3" borderId="5" xfId="0" applyFill="1" applyBorder="1" applyAlignment="1">
      <alignment horizontal="center"/>
    </xf>
    <xf numFmtId="0" fontId="3" fillId="0" borderId="0" xfId="0" applyFont="1" applyFill="1" applyBorder="1"/>
    <xf numFmtId="164" fontId="0" fillId="3" borderId="8" xfId="0" applyNumberFormat="1" applyFill="1" applyBorder="1"/>
    <xf numFmtId="0" fontId="0" fillId="0" borderId="15" xfId="0" applyBorder="1"/>
    <xf numFmtId="164" fontId="0" fillId="0" borderId="8" xfId="0" applyNumberFormat="1" applyFill="1" applyBorder="1"/>
    <xf numFmtId="0" fontId="0" fillId="0" borderId="0" xfId="0" applyFill="1"/>
    <xf numFmtId="0" fontId="0" fillId="0" borderId="15" xfId="0" applyFill="1" applyBorder="1"/>
    <xf numFmtId="0" fontId="0" fillId="0" borderId="15" xfId="0" applyFill="1" applyBorder="1" applyAlignment="1">
      <alignment horizontal="center" wrapText="1"/>
    </xf>
    <xf numFmtId="0" fontId="3" fillId="0" borderId="0" xfId="0" applyFont="1" applyFill="1"/>
    <xf numFmtId="14" fontId="0" fillId="0" borderId="0" xfId="0" applyNumberFormat="1" applyFill="1"/>
    <xf numFmtId="0" fontId="17" fillId="7" borderId="28" xfId="0" applyFont="1" applyFill="1" applyBorder="1" applyAlignment="1">
      <alignment vertical="center" wrapText="1"/>
    </xf>
    <xf numFmtId="0" fontId="0" fillId="0" borderId="29" xfId="0" applyBorder="1" applyAlignment="1"/>
    <xf numFmtId="0" fontId="0" fillId="0" borderId="30" xfId="0" applyBorder="1" applyAlignment="1"/>
    <xf numFmtId="0" fontId="4" fillId="0" borderId="28" xfId="0" applyFont="1" applyBorder="1" applyAlignment="1">
      <alignment wrapText="1"/>
    </xf>
    <xf numFmtId="0" fontId="5" fillId="0" borderId="29" xfId="0" applyFont="1" applyBorder="1" applyAlignment="1">
      <alignment wrapText="1"/>
    </xf>
    <xf numFmtId="0" fontId="18" fillId="0" borderId="33" xfId="0" applyFont="1" applyFill="1" applyBorder="1" applyAlignment="1">
      <alignment vertical="center" wrapText="1"/>
    </xf>
    <xf numFmtId="0" fontId="18" fillId="0" borderId="34" xfId="0" applyFont="1" applyFill="1" applyBorder="1" applyAlignment="1">
      <alignment vertical="center" wrapText="1"/>
    </xf>
    <xf numFmtId="164" fontId="3" fillId="0" borderId="19" xfId="0" applyNumberFormat="1" applyFont="1" applyFill="1" applyBorder="1" applyProtection="1"/>
    <xf numFmtId="0" fontId="3" fillId="3" borderId="36" xfId="0" applyFont="1" applyFill="1" applyBorder="1"/>
    <xf numFmtId="164" fontId="3" fillId="3" borderId="3" xfId="0" applyNumberFormat="1" applyFont="1" applyFill="1" applyBorder="1" applyAlignment="1">
      <alignment wrapText="1"/>
    </xf>
    <xf numFmtId="2" fontId="3" fillId="3" borderId="3" xfId="0" applyNumberFormat="1" applyFont="1" applyFill="1" applyBorder="1" applyProtection="1"/>
    <xf numFmtId="0" fontId="3" fillId="3" borderId="3" xfId="0" applyFont="1" applyFill="1" applyBorder="1" applyProtection="1"/>
    <xf numFmtId="164" fontId="0" fillId="6" borderId="0" xfId="0" applyNumberFormat="1" applyFill="1" applyBorder="1"/>
    <xf numFmtId="0" fontId="0" fillId="6" borderId="0" xfId="0" applyFill="1" applyBorder="1"/>
    <xf numFmtId="0" fontId="0" fillId="6" borderId="34" xfId="0" applyFill="1" applyBorder="1" applyAlignment="1"/>
    <xf numFmtId="0" fontId="18" fillId="6" borderId="34" xfId="0" applyFont="1" applyFill="1" applyBorder="1" applyAlignment="1">
      <alignment vertical="center" wrapText="1"/>
    </xf>
    <xf numFmtId="165" fontId="16" fillId="3" borderId="3" xfId="0" applyNumberFormat="1" applyFont="1" applyFill="1" applyBorder="1" applyProtection="1"/>
    <xf numFmtId="165" fontId="16" fillId="3" borderId="1" xfId="0" applyNumberFormat="1" applyFont="1" applyFill="1" applyBorder="1" applyAlignment="1">
      <alignment wrapText="1"/>
    </xf>
    <xf numFmtId="165" fontId="16" fillId="3" borderId="1" xfId="0" applyNumberFormat="1" applyFont="1" applyFill="1" applyBorder="1" applyProtection="1"/>
    <xf numFmtId="165" fontId="16" fillId="3" borderId="15" xfId="0" applyNumberFormat="1" applyFont="1" applyFill="1" applyBorder="1" applyProtection="1"/>
    <xf numFmtId="165" fontId="16" fillId="3" borderId="3" xfId="0" applyNumberFormat="1" applyFont="1" applyFill="1" applyBorder="1" applyAlignment="1">
      <alignment wrapText="1"/>
    </xf>
    <xf numFmtId="165" fontId="16" fillId="3" borderId="31" xfId="0" applyNumberFormat="1" applyFont="1" applyFill="1" applyBorder="1" applyProtection="1"/>
    <xf numFmtId="0" fontId="15" fillId="3" borderId="1" xfId="0" applyFont="1" applyFill="1" applyBorder="1" applyAlignment="1">
      <alignment horizontal="center"/>
    </xf>
    <xf numFmtId="165" fontId="0" fillId="3" borderId="15" xfId="0" applyNumberFormat="1" applyFill="1" applyBorder="1"/>
    <xf numFmtId="0" fontId="3" fillId="7" borderId="20" xfId="0" applyFont="1" applyFill="1" applyBorder="1" applyAlignment="1">
      <alignment horizontal="center"/>
    </xf>
    <xf numFmtId="0" fontId="3" fillId="7" borderId="13" xfId="0" applyFont="1" applyFill="1" applyBorder="1"/>
    <xf numFmtId="0" fontId="0" fillId="7" borderId="15" xfId="0" applyFill="1" applyBorder="1"/>
    <xf numFmtId="0" fontId="0" fillId="7" borderId="41" xfId="0" applyFill="1" applyBorder="1"/>
    <xf numFmtId="164" fontId="16" fillId="3" borderId="1" xfId="0" applyNumberFormat="1" applyFont="1" applyFill="1" applyBorder="1" applyAlignment="1">
      <alignment wrapText="1"/>
    </xf>
    <xf numFmtId="0" fontId="9" fillId="7" borderId="20" xfId="0" applyFont="1" applyFill="1" applyBorder="1"/>
    <xf numFmtId="0" fontId="9" fillId="7" borderId="1" xfId="0" applyFont="1" applyFill="1" applyBorder="1" applyAlignment="1">
      <alignment horizontal="center"/>
    </xf>
    <xf numFmtId="165" fontId="9" fillId="7" borderId="1" xfId="0" applyNumberFormat="1" applyFont="1" applyFill="1" applyBorder="1"/>
    <xf numFmtId="165" fontId="9" fillId="7" borderId="15" xfId="0" applyNumberFormat="1" applyFont="1" applyFill="1" applyBorder="1"/>
    <xf numFmtId="165" fontId="9" fillId="7" borderId="21" xfId="0" applyNumberFormat="1" applyFont="1" applyFill="1" applyBorder="1"/>
    <xf numFmtId="165" fontId="3" fillId="8" borderId="45" xfId="0" applyNumberFormat="1" applyFont="1" applyFill="1" applyBorder="1"/>
    <xf numFmtId="165" fontId="13" fillId="0" borderId="0" xfId="0" applyNumberFormat="1" applyFont="1" applyFill="1" applyBorder="1"/>
    <xf numFmtId="0" fontId="17" fillId="0" borderId="0" xfId="0" applyFont="1" applyFill="1" applyBorder="1" applyAlignment="1">
      <alignment vertical="center" wrapText="1"/>
    </xf>
    <xf numFmtId="0" fontId="0" fillId="0" borderId="0" xfId="0" applyFill="1" applyBorder="1" applyAlignment="1"/>
    <xf numFmtId="0" fontId="6" fillId="0" borderId="2" xfId="0" applyFont="1" applyFill="1" applyBorder="1"/>
    <xf numFmtId="0" fontId="6" fillId="0" borderId="20" xfId="0" applyFont="1" applyFill="1" applyBorder="1"/>
    <xf numFmtId="0" fontId="6" fillId="0" borderId="1" xfId="0" applyFont="1" applyFill="1" applyBorder="1" applyAlignment="1">
      <alignment horizontal="center"/>
    </xf>
    <xf numFmtId="165" fontId="6" fillId="0" borderId="1" xfId="0" applyNumberFormat="1" applyFont="1" applyFill="1" applyBorder="1"/>
    <xf numFmtId="165" fontId="6" fillId="0" borderId="21" xfId="0" applyNumberFormat="1" applyFont="1" applyFill="1" applyBorder="1"/>
    <xf numFmtId="165" fontId="6" fillId="0" borderId="15" xfId="0" applyNumberFormat="1" applyFont="1" applyFill="1" applyBorder="1"/>
    <xf numFmtId="0" fontId="6" fillId="0" borderId="20" xfId="0" applyFont="1" applyFill="1" applyBorder="1" applyAlignment="1">
      <alignment horizontal="center"/>
    </xf>
    <xf numFmtId="0" fontId="0" fillId="7" borderId="0" xfId="0" applyFill="1"/>
    <xf numFmtId="0" fontId="0" fillId="6" borderId="0" xfId="0" applyFill="1"/>
    <xf numFmtId="4" fontId="0" fillId="0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49" fontId="0" fillId="3" borderId="1" xfId="0" applyNumberFormat="1" applyFill="1" applyBorder="1" applyAlignment="1">
      <alignment horizontal="left"/>
    </xf>
    <xf numFmtId="164" fontId="0" fillId="3" borderId="1" xfId="0" applyNumberFormat="1" applyFill="1" applyBorder="1" applyAlignment="1">
      <alignment horizontal="right"/>
    </xf>
    <xf numFmtId="4" fontId="0" fillId="3" borderId="1" xfId="0" applyNumberFormat="1" applyFill="1" applyBorder="1" applyAlignment="1">
      <alignment horizontal="right"/>
    </xf>
    <xf numFmtId="0" fontId="1" fillId="0" borderId="0" xfId="0" applyFont="1" applyFill="1"/>
    <xf numFmtId="10" fontId="0" fillId="7" borderId="1" xfId="0" applyNumberFormat="1" applyFill="1" applyBorder="1"/>
    <xf numFmtId="0" fontId="0" fillId="0" borderId="0" xfId="0" applyFill="1" applyBorder="1" applyAlignment="1">
      <alignment horizontal="center"/>
    </xf>
    <xf numFmtId="0" fontId="0" fillId="8" borderId="0" xfId="0" applyFill="1"/>
    <xf numFmtId="0" fontId="0" fillId="9" borderId="0" xfId="0" applyFill="1"/>
    <xf numFmtId="0" fontId="0" fillId="9" borderId="1" xfId="0" applyFill="1" applyBorder="1"/>
    <xf numFmtId="4" fontId="0" fillId="9" borderId="1" xfId="0" applyNumberFormat="1" applyFill="1" applyBorder="1" applyAlignment="1">
      <alignment horizontal="right"/>
    </xf>
    <xf numFmtId="0" fontId="0" fillId="9" borderId="1" xfId="0" applyFill="1" applyBorder="1" applyAlignment="1">
      <alignment horizontal="left"/>
    </xf>
    <xf numFmtId="4" fontId="0" fillId="9" borderId="0" xfId="0" applyNumberFormat="1" applyFill="1"/>
    <xf numFmtId="0" fontId="3" fillId="0" borderId="1" xfId="0" applyFont="1" applyFill="1" applyBorder="1"/>
    <xf numFmtId="4" fontId="0" fillId="6" borderId="1" xfId="0" applyNumberFormat="1" applyFill="1" applyBorder="1" applyAlignment="1">
      <alignment horizontal="right"/>
    </xf>
    <xf numFmtId="44" fontId="0" fillId="0" borderId="0" xfId="1" applyFont="1"/>
    <xf numFmtId="0" fontId="0" fillId="10" borderId="0" xfId="0" applyFill="1"/>
    <xf numFmtId="0" fontId="16" fillId="10" borderId="0" xfId="0" applyFont="1" applyFill="1"/>
    <xf numFmtId="0" fontId="0" fillId="12" borderId="1" xfId="0" applyFill="1" applyBorder="1"/>
    <xf numFmtId="0" fontId="0" fillId="12" borderId="15" xfId="0" applyFill="1" applyBorder="1" applyAlignment="1">
      <alignment horizontal="center" wrapText="1"/>
    </xf>
    <xf numFmtId="4" fontId="0" fillId="12" borderId="1" xfId="0" applyNumberFormat="1" applyFill="1" applyBorder="1"/>
    <xf numFmtId="0" fontId="0" fillId="7" borderId="1" xfId="0" applyFill="1" applyBorder="1" applyAlignment="1" applyProtection="1">
      <alignment wrapText="1"/>
      <protection locked="0"/>
    </xf>
    <xf numFmtId="165" fontId="0" fillId="11" borderId="3" xfId="0" applyNumberFormat="1" applyFill="1" applyBorder="1" applyProtection="1">
      <protection locked="0"/>
    </xf>
    <xf numFmtId="1" fontId="0" fillId="7" borderId="1" xfId="0" applyNumberFormat="1" applyFill="1" applyBorder="1" applyAlignment="1" applyProtection="1">
      <alignment wrapText="1"/>
      <protection locked="0"/>
    </xf>
    <xf numFmtId="0" fontId="0" fillId="11" borderId="1" xfId="0" applyFill="1" applyBorder="1" applyAlignment="1" applyProtection="1">
      <alignment wrapText="1"/>
      <protection locked="0"/>
    </xf>
    <xf numFmtId="0" fontId="0" fillId="7" borderId="3" xfId="0" applyFill="1" applyBorder="1" applyProtection="1">
      <protection locked="0"/>
    </xf>
    <xf numFmtId="0" fontId="1" fillId="7" borderId="3" xfId="0" applyFont="1" applyFill="1" applyBorder="1" applyProtection="1">
      <protection locked="0"/>
    </xf>
    <xf numFmtId="0" fontId="1" fillId="7" borderId="1" xfId="0" applyFont="1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1" fillId="7" borderId="25" xfId="0" applyFont="1" applyFill="1" applyBorder="1" applyProtection="1">
      <protection locked="0"/>
    </xf>
    <xf numFmtId="0" fontId="1" fillId="7" borderId="15" xfId="0" applyFont="1" applyFill="1" applyBorder="1" applyProtection="1">
      <protection locked="0"/>
    </xf>
    <xf numFmtId="0" fontId="1" fillId="7" borderId="31" xfId="0" applyFont="1" applyFill="1" applyBorder="1" applyProtection="1">
      <protection locked="0"/>
    </xf>
    <xf numFmtId="0" fontId="16" fillId="7" borderId="36" xfId="0" applyFont="1" applyFill="1" applyBorder="1" applyAlignment="1" applyProtection="1">
      <alignment horizontal="center"/>
      <protection locked="0"/>
    </xf>
    <xf numFmtId="0" fontId="16" fillId="7" borderId="3" xfId="0" applyFont="1" applyFill="1" applyBorder="1" applyProtection="1">
      <protection locked="0"/>
    </xf>
    <xf numFmtId="3" fontId="0" fillId="7" borderId="3" xfId="0" applyNumberFormat="1" applyFill="1" applyBorder="1" applyProtection="1">
      <protection locked="0"/>
    </xf>
    <xf numFmtId="165" fontId="0" fillId="7" borderId="1" xfId="0" applyNumberFormat="1" applyFill="1" applyBorder="1" applyProtection="1">
      <protection locked="0"/>
    </xf>
    <xf numFmtId="1" fontId="0" fillId="7" borderId="1" xfId="0" applyNumberFormat="1" applyFill="1" applyBorder="1" applyProtection="1">
      <protection locked="0"/>
    </xf>
    <xf numFmtId="3" fontId="0" fillId="7" borderId="1" xfId="0" applyNumberFormat="1" applyFill="1" applyBorder="1" applyProtection="1">
      <protection locked="0"/>
    </xf>
    <xf numFmtId="0" fontId="0" fillId="14" borderId="0" xfId="0" applyFill="1"/>
    <xf numFmtId="0" fontId="19" fillId="15" borderId="50" xfId="0" applyFont="1" applyFill="1" applyBorder="1"/>
    <xf numFmtId="0" fontId="19" fillId="15" borderId="51" xfId="0" applyFont="1" applyFill="1" applyBorder="1"/>
    <xf numFmtId="165" fontId="19" fillId="15" borderId="40" xfId="0" applyNumberFormat="1" applyFont="1" applyFill="1" applyBorder="1"/>
    <xf numFmtId="0" fontId="19" fillId="15" borderId="52" xfId="0" applyFont="1" applyFill="1" applyBorder="1"/>
    <xf numFmtId="0" fontId="19" fillId="15" borderId="53" xfId="0" applyFont="1" applyFill="1" applyBorder="1"/>
    <xf numFmtId="165" fontId="19" fillId="15" borderId="24" xfId="0" applyNumberFormat="1" applyFont="1" applyFill="1" applyBorder="1"/>
    <xf numFmtId="0" fontId="6" fillId="0" borderId="2" xfId="0" applyFont="1" applyFill="1" applyBorder="1" applyProtection="1"/>
    <xf numFmtId="0" fontId="6" fillId="0" borderId="20" xfId="0" applyFont="1" applyFill="1" applyBorder="1" applyProtection="1"/>
    <xf numFmtId="0" fontId="6" fillId="0" borderId="1" xfId="0" applyFont="1" applyFill="1" applyBorder="1" applyAlignment="1" applyProtection="1">
      <alignment horizontal="center"/>
    </xf>
    <xf numFmtId="165" fontId="6" fillId="0" borderId="1" xfId="0" applyNumberFormat="1" applyFont="1" applyFill="1" applyBorder="1" applyProtection="1"/>
    <xf numFmtId="165" fontId="6" fillId="0" borderId="21" xfId="0" applyNumberFormat="1" applyFont="1" applyFill="1" applyBorder="1" applyProtection="1"/>
    <xf numFmtId="0" fontId="6" fillId="0" borderId="1" xfId="0" applyFont="1" applyFill="1" applyBorder="1" applyProtection="1"/>
    <xf numFmtId="0" fontId="6" fillId="0" borderId="49" xfId="0" applyFont="1" applyFill="1" applyBorder="1" applyProtection="1"/>
    <xf numFmtId="2" fontId="0" fillId="12" borderId="1" xfId="0" applyNumberFormat="1" applyFill="1" applyBorder="1"/>
    <xf numFmtId="0" fontId="0" fillId="12" borderId="0" xfId="0" applyFill="1"/>
    <xf numFmtId="0" fontId="22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16" fillId="0" borderId="1" xfId="0" applyFont="1" applyBorder="1"/>
    <xf numFmtId="44" fontId="16" fillId="0" borderId="1" xfId="1" applyFont="1" applyBorder="1" applyAlignment="1">
      <alignment horizontal="center"/>
    </xf>
    <xf numFmtId="0" fontId="0" fillId="17" borderId="1" xfId="0" applyFill="1" applyBorder="1" applyAlignment="1" applyProtection="1">
      <alignment horizontal="center"/>
      <protection locked="0"/>
    </xf>
    <xf numFmtId="49" fontId="0" fillId="17" borderId="1" xfId="0" applyNumberFormat="1" applyFill="1" applyBorder="1" applyAlignment="1" applyProtection="1">
      <alignment horizontal="center"/>
      <protection locked="0"/>
    </xf>
    <xf numFmtId="165" fontId="0" fillId="17" borderId="1" xfId="0" applyNumberFormat="1" applyFill="1" applyBorder="1" applyProtection="1">
      <protection locked="0"/>
    </xf>
    <xf numFmtId="0" fontId="0" fillId="17" borderId="1" xfId="0" applyFill="1" applyBorder="1" applyProtection="1">
      <protection locked="0"/>
    </xf>
    <xf numFmtId="0" fontId="22" fillId="0" borderId="0" xfId="0" applyFont="1" applyFill="1" applyBorder="1"/>
    <xf numFmtId="0" fontId="24" fillId="0" borderId="0" xfId="0" applyFont="1" applyFill="1" applyBorder="1"/>
    <xf numFmtId="0" fontId="0" fillId="0" borderId="55" xfId="0" applyFill="1" applyBorder="1"/>
    <xf numFmtId="0" fontId="22" fillId="0" borderId="0" xfId="0" applyFont="1" applyFill="1" applyBorder="1" applyAlignment="1">
      <alignment wrapText="1"/>
    </xf>
    <xf numFmtId="0" fontId="22" fillId="0" borderId="55" xfId="0" applyFont="1" applyFill="1" applyBorder="1" applyAlignment="1">
      <alignment wrapText="1"/>
    </xf>
    <xf numFmtId="0" fontId="22" fillId="0" borderId="73" xfId="0" applyFont="1" applyFill="1" applyBorder="1" applyAlignment="1">
      <alignment horizontal="center" wrapText="1"/>
    </xf>
    <xf numFmtId="0" fontId="0" fillId="0" borderId="55" xfId="0" applyFill="1" applyBorder="1" applyAlignment="1"/>
    <xf numFmtId="0" fontId="0" fillId="0" borderId="70" xfId="0" applyFill="1" applyBorder="1"/>
    <xf numFmtId="0" fontId="0" fillId="0" borderId="76" xfId="0" applyFill="1" applyBorder="1"/>
    <xf numFmtId="0" fontId="0" fillId="0" borderId="77" xfId="0" applyFill="1" applyBorder="1"/>
    <xf numFmtId="166" fontId="0" fillId="15" borderId="1" xfId="1" applyNumberFormat="1" applyFont="1" applyFill="1" applyBorder="1"/>
    <xf numFmtId="44" fontId="0" fillId="15" borderId="1" xfId="1" applyFont="1" applyFill="1" applyBorder="1"/>
    <xf numFmtId="0" fontId="22" fillId="0" borderId="72" xfId="0" applyFont="1" applyFill="1" applyBorder="1" applyAlignment="1">
      <alignment horizontal="center" wrapText="1"/>
    </xf>
    <xf numFmtId="0" fontId="28" fillId="0" borderId="73" xfId="0" applyFont="1" applyFill="1" applyBorder="1" applyAlignment="1">
      <alignment horizontal="center" wrapText="1"/>
    </xf>
    <xf numFmtId="0" fontId="22" fillId="0" borderId="74" xfId="0" applyFont="1" applyFill="1" applyBorder="1" applyAlignment="1">
      <alignment horizontal="center" wrapText="1"/>
    </xf>
    <xf numFmtId="165" fontId="0" fillId="17" borderId="71" xfId="0" applyNumberFormat="1" applyFill="1" applyBorder="1" applyProtection="1">
      <protection locked="0"/>
    </xf>
    <xf numFmtId="0" fontId="25" fillId="0" borderId="0" xfId="0" applyFont="1" applyFill="1" applyBorder="1"/>
    <xf numFmtId="0" fontId="22" fillId="0" borderId="68" xfId="0" applyFont="1" applyFill="1" applyBorder="1" applyAlignment="1">
      <alignment horizontal="center" wrapText="1"/>
    </xf>
    <xf numFmtId="0" fontId="22" fillId="0" borderId="3" xfId="0" applyFont="1" applyFill="1" applyBorder="1" applyAlignment="1">
      <alignment horizontal="center" wrapText="1"/>
    </xf>
    <xf numFmtId="0" fontId="24" fillId="0" borderId="0" xfId="0" applyFont="1" applyFill="1" applyBorder="1" applyAlignment="1"/>
    <xf numFmtId="0" fontId="25" fillId="0" borderId="70" xfId="0" applyFont="1" applyFill="1" applyBorder="1"/>
    <xf numFmtId="0" fontId="3" fillId="0" borderId="1" xfId="0" applyFont="1" applyFill="1" applyBorder="1" applyAlignment="1">
      <alignment wrapText="1"/>
    </xf>
    <xf numFmtId="166" fontId="0" fillId="17" borderId="71" xfId="1" applyNumberFormat="1" applyFont="1" applyFill="1" applyBorder="1" applyProtection="1">
      <protection locked="0"/>
    </xf>
    <xf numFmtId="0" fontId="23" fillId="0" borderId="69" xfId="0" applyFont="1" applyFill="1" applyBorder="1"/>
    <xf numFmtId="0" fontId="0" fillId="18" borderId="4" xfId="0" applyFill="1" applyBorder="1"/>
    <xf numFmtId="0" fontId="0" fillId="18" borderId="20" xfId="0" applyFill="1" applyBorder="1"/>
    <xf numFmtId="0" fontId="22" fillId="0" borderId="79" xfId="0" applyFont="1" applyFill="1" applyBorder="1" applyAlignment="1">
      <alignment horizontal="center" vertical="top" wrapText="1"/>
    </xf>
    <xf numFmtId="0" fontId="22" fillId="15" borderId="73" xfId="0" applyFont="1" applyFill="1" applyBorder="1" applyAlignment="1" applyProtection="1">
      <alignment horizontal="center" wrapText="1"/>
    </xf>
    <xf numFmtId="0" fontId="22" fillId="15" borderId="74" xfId="0" applyFont="1" applyFill="1" applyBorder="1" applyAlignment="1" applyProtection="1">
      <alignment horizontal="center" wrapText="1"/>
    </xf>
    <xf numFmtId="44" fontId="0" fillId="15" borderId="1" xfId="1" applyFont="1" applyFill="1" applyBorder="1" applyProtection="1"/>
    <xf numFmtId="44" fontId="0" fillId="15" borderId="71" xfId="1" applyFont="1" applyFill="1" applyBorder="1" applyProtection="1"/>
    <xf numFmtId="44" fontId="0" fillId="15" borderId="38" xfId="1" applyFont="1" applyFill="1" applyBorder="1" applyProtection="1"/>
    <xf numFmtId="44" fontId="0" fillId="15" borderId="44" xfId="1" applyFont="1" applyFill="1" applyBorder="1" applyProtection="1"/>
    <xf numFmtId="0" fontId="3" fillId="16" borderId="54" xfId="0" applyFont="1" applyFill="1" applyBorder="1" applyAlignment="1" applyProtection="1">
      <alignment horizontal="right"/>
    </xf>
    <xf numFmtId="0" fontId="3" fillId="16" borderId="1" xfId="0" applyFont="1" applyFill="1" applyBorder="1" applyProtection="1"/>
    <xf numFmtId="165" fontId="3" fillId="16" borderId="71" xfId="0" applyNumberFormat="1" applyFont="1" applyFill="1" applyBorder="1" applyProtection="1"/>
    <xf numFmtId="0" fontId="0" fillId="16" borderId="70" xfId="0" applyFill="1" applyBorder="1" applyProtection="1"/>
    <xf numFmtId="0" fontId="0" fillId="16" borderId="0" xfId="0" applyFill="1" applyBorder="1" applyProtection="1"/>
    <xf numFmtId="0" fontId="0" fillId="16" borderId="55" xfId="0" applyFill="1" applyBorder="1" applyProtection="1"/>
    <xf numFmtId="0" fontId="0" fillId="16" borderId="67" xfId="0" applyFill="1" applyBorder="1" applyProtection="1"/>
    <xf numFmtId="0" fontId="0" fillId="16" borderId="5" xfId="0" applyFill="1" applyBorder="1" applyProtection="1"/>
    <xf numFmtId="165" fontId="0" fillId="16" borderId="78" xfId="0" applyNumberFormat="1" applyFill="1" applyBorder="1" applyProtection="1"/>
    <xf numFmtId="0" fontId="0" fillId="16" borderId="54" xfId="0" applyFill="1" applyBorder="1" applyProtection="1"/>
    <xf numFmtId="0" fontId="0" fillId="16" borderId="1" xfId="0" applyFill="1" applyBorder="1" applyProtection="1"/>
    <xf numFmtId="165" fontId="0" fillId="16" borderId="71" xfId="0" applyNumberFormat="1" applyFill="1" applyBorder="1" applyProtection="1"/>
    <xf numFmtId="165" fontId="8" fillId="18" borderId="44" xfId="0" applyNumberFormat="1" applyFont="1" applyFill="1" applyBorder="1" applyProtection="1"/>
    <xf numFmtId="165" fontId="0" fillId="15" borderId="1" xfId="0" applyNumberFormat="1" applyFill="1" applyBorder="1" applyProtection="1">
      <protection locked="0"/>
    </xf>
    <xf numFmtId="0" fontId="0" fillId="17" borderId="54" xfId="0" applyFill="1" applyBorder="1" applyProtection="1">
      <protection locked="0"/>
    </xf>
    <xf numFmtId="0" fontId="3" fillId="18" borderId="63" xfId="0" applyFont="1" applyFill="1" applyBorder="1" applyAlignment="1" applyProtection="1">
      <alignment horizontal="right"/>
    </xf>
    <xf numFmtId="0" fontId="3" fillId="18" borderId="38" xfId="0" applyFont="1" applyFill="1" applyBorder="1" applyAlignment="1" applyProtection="1">
      <alignment horizontal="center"/>
    </xf>
    <xf numFmtId="0" fontId="3" fillId="18" borderId="38" xfId="0" applyFont="1" applyFill="1" applyBorder="1" applyProtection="1"/>
    <xf numFmtId="165" fontId="3" fillId="18" borderId="38" xfId="0" applyNumberFormat="1" applyFont="1" applyFill="1" applyBorder="1" applyProtection="1"/>
    <xf numFmtId="165" fontId="3" fillId="18" borderId="44" xfId="0" applyNumberFormat="1" applyFont="1" applyFill="1" applyBorder="1" applyProtection="1"/>
    <xf numFmtId="0" fontId="16" fillId="17" borderId="1" xfId="0" applyFont="1" applyFill="1" applyBorder="1" applyAlignment="1" applyProtection="1">
      <alignment horizontal="center"/>
      <protection locked="0"/>
    </xf>
    <xf numFmtId="0" fontId="16" fillId="17" borderId="54" xfId="0" applyFont="1" applyFill="1" applyBorder="1" applyProtection="1">
      <protection locked="0"/>
    </xf>
    <xf numFmtId="0" fontId="16" fillId="17" borderId="1" xfId="0" applyFont="1" applyFill="1" applyBorder="1" applyProtection="1">
      <protection locked="0"/>
    </xf>
    <xf numFmtId="0" fontId="29" fillId="0" borderId="0" xfId="0" applyFont="1" applyFill="1" applyBorder="1"/>
    <xf numFmtId="44" fontId="0" fillId="17" borderId="1" xfId="1" applyFont="1" applyFill="1" applyBorder="1" applyProtection="1">
      <protection locked="0"/>
    </xf>
    <xf numFmtId="0" fontId="0" fillId="0" borderId="70" xfId="0" applyBorder="1"/>
    <xf numFmtId="0" fontId="16" fillId="18" borderId="64" xfId="0" applyFont="1" applyFill="1" applyBorder="1"/>
    <xf numFmtId="0" fontId="16" fillId="15" borderId="54" xfId="0" applyFont="1" applyFill="1" applyBorder="1"/>
    <xf numFmtId="0" fontId="0" fillId="0" borderId="1" xfId="0" applyBorder="1" applyAlignment="1">
      <alignment vertical="center" wrapText="1"/>
    </xf>
    <xf numFmtId="10" fontId="0" fillId="0" borderId="0" xfId="0" applyNumberFormat="1"/>
    <xf numFmtId="0" fontId="0" fillId="14" borderId="1" xfId="0" applyFill="1" applyBorder="1"/>
    <xf numFmtId="10" fontId="0" fillId="11" borderId="1" xfId="0" applyNumberForma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12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4" fontId="0" fillId="12" borderId="1" xfId="0" applyNumberForma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1" fillId="0" borderId="0" xfId="0" applyFont="1" applyFill="1"/>
    <xf numFmtId="0" fontId="0" fillId="11" borderId="0" xfId="0" applyFill="1"/>
    <xf numFmtId="0" fontId="3" fillId="3" borderId="85" xfId="0" applyFont="1" applyFill="1" applyBorder="1"/>
    <xf numFmtId="0" fontId="0" fillId="6" borderId="86" xfId="0" applyFill="1" applyBorder="1"/>
    <xf numFmtId="0" fontId="0" fillId="3" borderId="86" xfId="0" applyFill="1" applyBorder="1"/>
    <xf numFmtId="164" fontId="1" fillId="7" borderId="86" xfId="0" applyNumberFormat="1" applyFont="1" applyFill="1" applyBorder="1" applyProtection="1">
      <protection locked="0"/>
    </xf>
    <xf numFmtId="164" fontId="1" fillId="7" borderId="87" xfId="0" applyNumberFormat="1" applyFont="1" applyFill="1" applyBorder="1" applyProtection="1">
      <protection locked="0"/>
    </xf>
    <xf numFmtId="0" fontId="3" fillId="8" borderId="88" xfId="0" applyFont="1" applyFill="1" applyBorder="1"/>
    <xf numFmtId="0" fontId="0" fillId="8" borderId="34" xfId="0" applyFill="1" applyBorder="1"/>
    <xf numFmtId="165" fontId="3" fillId="8" borderId="89" xfId="0" applyNumberFormat="1" applyFont="1" applyFill="1" applyBorder="1"/>
    <xf numFmtId="0" fontId="4" fillId="0" borderId="65" xfId="0" applyFont="1" applyBorder="1" applyAlignment="1">
      <alignment wrapText="1"/>
    </xf>
    <xf numFmtId="0" fontId="4" fillId="0" borderId="90" xfId="0" applyFont="1" applyFill="1" applyBorder="1" applyAlignment="1">
      <alignment horizontal="center" wrapText="1"/>
    </xf>
    <xf numFmtId="0" fontId="4" fillId="0" borderId="65" xfId="0" applyFont="1" applyFill="1" applyBorder="1" applyAlignment="1">
      <alignment horizontal="center" wrapText="1"/>
    </xf>
    <xf numFmtId="0" fontId="4" fillId="0" borderId="66" xfId="0" applyFont="1" applyFill="1" applyBorder="1" applyAlignment="1">
      <alignment horizontal="center" wrapText="1"/>
    </xf>
    <xf numFmtId="0" fontId="18" fillId="0" borderId="91" xfId="0" applyFont="1" applyFill="1" applyBorder="1" applyAlignment="1">
      <alignment vertical="center" wrapText="1"/>
    </xf>
    <xf numFmtId="0" fontId="0" fillId="7" borderId="54" xfId="0" applyFill="1" applyBorder="1" applyProtection="1">
      <protection locked="0"/>
    </xf>
    <xf numFmtId="165" fontId="16" fillId="3" borderId="71" xfId="0" applyNumberFormat="1" applyFont="1" applyFill="1" applyBorder="1" applyProtection="1"/>
    <xf numFmtId="0" fontId="0" fillId="7" borderId="67" xfId="0" applyFill="1" applyBorder="1" applyProtection="1">
      <protection locked="0"/>
    </xf>
    <xf numFmtId="0" fontId="3" fillId="8" borderId="76" xfId="0" applyFont="1" applyFill="1" applyBorder="1"/>
    <xf numFmtId="165" fontId="3" fillId="8" borderId="76" xfId="0" applyNumberFormat="1" applyFont="1" applyFill="1" applyBorder="1"/>
    <xf numFmtId="0" fontId="0" fillId="3" borderId="54" xfId="0" applyFill="1" applyBorder="1"/>
    <xf numFmtId="0" fontId="16" fillId="3" borderId="68" xfId="0" applyFont="1" applyFill="1" applyBorder="1"/>
    <xf numFmtId="165" fontId="0" fillId="3" borderId="71" xfId="0" applyNumberFormat="1" applyFill="1" applyBorder="1"/>
    <xf numFmtId="0" fontId="0" fillId="8" borderId="76" xfId="0" applyFill="1" applyBorder="1"/>
    <xf numFmtId="0" fontId="18" fillId="0" borderId="0" xfId="0" applyFont="1" applyFill="1" applyBorder="1" applyAlignment="1">
      <alignment vertical="center" wrapText="1"/>
    </xf>
    <xf numFmtId="0" fontId="18" fillId="0" borderId="55" xfId="0" applyFont="1" applyFill="1" applyBorder="1" applyAlignment="1">
      <alignment vertical="center" wrapText="1"/>
    </xf>
    <xf numFmtId="165" fontId="16" fillId="3" borderId="54" xfId="0" applyNumberFormat="1" applyFont="1" applyFill="1" applyBorder="1" applyProtection="1"/>
    <xf numFmtId="165" fontId="1" fillId="3" borderId="54" xfId="0" applyNumberFormat="1" applyFont="1" applyFill="1" applyBorder="1"/>
    <xf numFmtId="165" fontId="0" fillId="3" borderId="54" xfId="0" applyNumberFormat="1" applyFill="1" applyBorder="1"/>
    <xf numFmtId="165" fontId="0" fillId="3" borderId="54" xfId="0" applyNumberFormat="1" applyFill="1" applyBorder="1" applyAlignment="1">
      <alignment horizontal="right"/>
    </xf>
    <xf numFmtId="42" fontId="0" fillId="3" borderId="54" xfId="0" applyNumberFormat="1" applyFill="1" applyBorder="1" applyAlignment="1">
      <alignment horizontal="right"/>
    </xf>
    <xf numFmtId="0" fontId="3" fillId="7" borderId="86" xfId="0" applyFont="1" applyFill="1" applyBorder="1" applyAlignment="1">
      <alignment horizontal="center" wrapText="1"/>
    </xf>
    <xf numFmtId="0" fontId="3" fillId="7" borderId="94" xfId="0" applyFont="1" applyFill="1" applyBorder="1" applyAlignment="1">
      <alignment horizontal="center" wrapText="1"/>
    </xf>
    <xf numFmtId="0" fontId="3" fillId="7" borderId="87" xfId="0" applyFont="1" applyFill="1" applyBorder="1" applyAlignment="1">
      <alignment horizontal="center" wrapText="1"/>
    </xf>
    <xf numFmtId="0" fontId="6" fillId="0" borderId="35" xfId="0" applyFont="1" applyFill="1" applyBorder="1" applyProtection="1"/>
    <xf numFmtId="0" fontId="6" fillId="0" borderId="46" xfId="0" applyFont="1" applyFill="1" applyBorder="1" applyProtection="1"/>
    <xf numFmtId="0" fontId="6" fillId="0" borderId="3" xfId="0" applyFont="1" applyFill="1" applyBorder="1" applyAlignment="1" applyProtection="1">
      <alignment horizontal="center"/>
    </xf>
    <xf numFmtId="165" fontId="6" fillId="0" borderId="3" xfId="0" applyNumberFormat="1" applyFont="1" applyFill="1" applyBorder="1" applyProtection="1"/>
    <xf numFmtId="165" fontId="6" fillId="0" borderId="42" xfId="0" applyNumberFormat="1" applyFont="1" applyFill="1" applyBorder="1" applyProtection="1"/>
    <xf numFmtId="0" fontId="3" fillId="7" borderId="80" xfId="0" applyFont="1" applyFill="1" applyBorder="1" applyAlignment="1">
      <alignment wrapText="1"/>
    </xf>
    <xf numFmtId="0" fontId="3" fillId="7" borderId="81" xfId="0" applyFont="1" applyFill="1" applyBorder="1" applyAlignment="1">
      <alignment wrapText="1"/>
    </xf>
    <xf numFmtId="0" fontId="3" fillId="7" borderId="86" xfId="0" applyFont="1" applyFill="1" applyBorder="1" applyAlignment="1">
      <alignment wrapText="1"/>
    </xf>
    <xf numFmtId="0" fontId="3" fillId="7" borderId="87" xfId="0" applyFont="1" applyFill="1" applyBorder="1" applyAlignment="1">
      <alignment wrapText="1"/>
    </xf>
    <xf numFmtId="0" fontId="3" fillId="7" borderId="85" xfId="0" applyFont="1" applyFill="1" applyBorder="1" applyAlignment="1">
      <alignment wrapText="1"/>
    </xf>
    <xf numFmtId="0" fontId="3" fillId="7" borderId="93" xfId="0" applyFont="1" applyFill="1" applyBorder="1" applyAlignment="1">
      <alignment horizontal="center" wrapText="1"/>
    </xf>
    <xf numFmtId="0" fontId="4" fillId="0" borderId="92" xfId="0" applyFont="1" applyBorder="1"/>
    <xf numFmtId="0" fontId="6" fillId="0" borderId="6" xfId="0" applyFont="1" applyBorder="1" applyAlignment="1">
      <alignment wrapText="1"/>
    </xf>
    <xf numFmtId="0" fontId="10" fillId="0" borderId="6" xfId="0" applyFont="1" applyBorder="1" applyAlignment="1">
      <alignment wrapText="1"/>
    </xf>
    <xf numFmtId="0" fontId="6" fillId="0" borderId="95" xfId="0" applyFont="1" applyBorder="1" applyAlignment="1">
      <alignment wrapText="1"/>
    </xf>
    <xf numFmtId="0" fontId="6" fillId="0" borderId="84" xfId="0" applyFont="1" applyBorder="1" applyAlignment="1">
      <alignment wrapText="1"/>
    </xf>
    <xf numFmtId="164" fontId="6" fillId="0" borderId="96" xfId="0" applyNumberFormat="1" applyFont="1" applyBorder="1" applyAlignment="1">
      <alignment horizontal="center" wrapText="1"/>
    </xf>
    <xf numFmtId="0" fontId="6" fillId="0" borderId="97" xfId="0" applyFont="1" applyBorder="1" applyAlignment="1">
      <alignment horizontal="center" wrapText="1"/>
    </xf>
    <xf numFmtId="0" fontId="3" fillId="8" borderId="98" xfId="0" applyFont="1" applyFill="1" applyBorder="1"/>
    <xf numFmtId="0" fontId="3" fillId="8" borderId="99" xfId="0" applyFont="1" applyFill="1" applyBorder="1"/>
    <xf numFmtId="2" fontId="3" fillId="8" borderId="76" xfId="0" applyNumberFormat="1" applyFont="1" applyFill="1" applyBorder="1"/>
    <xf numFmtId="2" fontId="3" fillId="8" borderId="100" xfId="0" applyNumberFormat="1" applyFont="1" applyFill="1" applyBorder="1"/>
    <xf numFmtId="165" fontId="3" fillId="8" borderId="99" xfId="0" applyNumberFormat="1" applyFont="1" applyFill="1" applyBorder="1"/>
    <xf numFmtId="165" fontId="3" fillId="8" borderId="98" xfId="0" applyNumberFormat="1" applyFont="1" applyFill="1" applyBorder="1"/>
    <xf numFmtId="165" fontId="3" fillId="8" borderId="101" xfId="0" applyNumberFormat="1" applyFont="1" applyFill="1" applyBorder="1"/>
    <xf numFmtId="0" fontId="0" fillId="7" borderId="72" xfId="0" applyFill="1" applyBorder="1" applyProtection="1">
      <protection locked="0"/>
    </xf>
    <xf numFmtId="0" fontId="3" fillId="3" borderId="73" xfId="0" applyFont="1" applyFill="1" applyBorder="1"/>
    <xf numFmtId="0" fontId="15" fillId="3" borderId="73" xfId="0" applyFont="1" applyFill="1" applyBorder="1" applyAlignment="1">
      <alignment horizontal="center"/>
    </xf>
    <xf numFmtId="0" fontId="0" fillId="7" borderId="73" xfId="0" applyFill="1" applyBorder="1" applyAlignment="1" applyProtection="1">
      <alignment wrapText="1"/>
      <protection locked="0"/>
    </xf>
    <xf numFmtId="1" fontId="0" fillId="7" borderId="73" xfId="0" applyNumberFormat="1" applyFill="1" applyBorder="1" applyAlignment="1" applyProtection="1">
      <alignment wrapText="1"/>
      <protection locked="0"/>
    </xf>
    <xf numFmtId="164" fontId="0" fillId="3" borderId="73" xfId="0" applyNumberFormat="1" applyFill="1" applyBorder="1" applyAlignment="1">
      <alignment wrapText="1"/>
    </xf>
    <xf numFmtId="2" fontId="0" fillId="3" borderId="73" xfId="0" applyNumberFormat="1" applyFill="1" applyBorder="1" applyProtection="1"/>
    <xf numFmtId="0" fontId="0" fillId="3" borderId="73" xfId="0" applyFill="1" applyBorder="1" applyProtection="1"/>
    <xf numFmtId="165" fontId="0" fillId="11" borderId="73" xfId="0" applyNumberFormat="1" applyFill="1" applyBorder="1" applyProtection="1">
      <protection locked="0"/>
    </xf>
    <xf numFmtId="165" fontId="0" fillId="3" borderId="73" xfId="0" applyNumberFormat="1" applyFill="1" applyBorder="1" applyProtection="1"/>
    <xf numFmtId="165" fontId="3" fillId="3" borderId="73" xfId="0" applyNumberFormat="1" applyFont="1" applyFill="1" applyBorder="1" applyProtection="1"/>
    <xf numFmtId="165" fontId="16" fillId="3" borderId="73" xfId="0" applyNumberFormat="1" applyFont="1" applyFill="1" applyBorder="1" applyProtection="1"/>
    <xf numFmtId="165" fontId="16" fillId="3" borderId="73" xfId="0" applyNumberFormat="1" applyFont="1" applyFill="1" applyBorder="1" applyAlignment="1">
      <alignment wrapText="1"/>
    </xf>
    <xf numFmtId="165" fontId="0" fillId="3" borderId="48" xfId="0" applyNumberFormat="1" applyFill="1" applyBorder="1" applyProtection="1"/>
    <xf numFmtId="165" fontId="16" fillId="3" borderId="72" xfId="0" applyNumberFormat="1" applyFont="1" applyFill="1" applyBorder="1" applyProtection="1"/>
    <xf numFmtId="165" fontId="16" fillId="3" borderId="74" xfId="0" applyNumberFormat="1" applyFont="1" applyFill="1" applyBorder="1" applyProtection="1"/>
    <xf numFmtId="0" fontId="0" fillId="7" borderId="63" xfId="0" applyFill="1" applyBorder="1" applyProtection="1">
      <protection locked="0"/>
    </xf>
    <xf numFmtId="0" fontId="3" fillId="3" borderId="38" xfId="0" applyFont="1" applyFill="1" applyBorder="1"/>
    <xf numFmtId="0" fontId="15" fillId="3" borderId="38" xfId="0" applyFont="1" applyFill="1" applyBorder="1" applyAlignment="1">
      <alignment horizontal="center"/>
    </xf>
    <xf numFmtId="0" fontId="0" fillId="7" borderId="38" xfId="0" applyFill="1" applyBorder="1" applyAlignment="1" applyProtection="1">
      <alignment wrapText="1"/>
      <protection locked="0"/>
    </xf>
    <xf numFmtId="1" fontId="0" fillId="7" borderId="38" xfId="0" applyNumberFormat="1" applyFill="1" applyBorder="1" applyAlignment="1" applyProtection="1">
      <alignment wrapText="1"/>
      <protection locked="0"/>
    </xf>
    <xf numFmtId="164" fontId="0" fillId="3" borderId="38" xfId="0" applyNumberFormat="1" applyFill="1" applyBorder="1" applyAlignment="1">
      <alignment wrapText="1"/>
    </xf>
    <xf numFmtId="2" fontId="0" fillId="3" borderId="38" xfId="0" applyNumberFormat="1" applyFill="1" applyBorder="1" applyProtection="1"/>
    <xf numFmtId="0" fontId="0" fillId="3" borderId="38" xfId="0" applyFill="1" applyBorder="1" applyProtection="1"/>
    <xf numFmtId="165" fontId="0" fillId="11" borderId="99" xfId="0" applyNumberFormat="1" applyFill="1" applyBorder="1" applyProtection="1">
      <protection locked="0"/>
    </xf>
    <xf numFmtId="165" fontId="0" fillId="3" borderId="38" xfId="0" applyNumberFormat="1" applyFill="1" applyBorder="1" applyProtection="1"/>
    <xf numFmtId="165" fontId="3" fillId="3" borderId="38" xfId="0" applyNumberFormat="1" applyFont="1" applyFill="1" applyBorder="1" applyProtection="1"/>
    <xf numFmtId="165" fontId="16" fillId="3" borderId="38" xfId="0" applyNumberFormat="1" applyFont="1" applyFill="1" applyBorder="1" applyProtection="1"/>
    <xf numFmtId="165" fontId="16" fillId="3" borderId="38" xfId="0" applyNumberFormat="1" applyFont="1" applyFill="1" applyBorder="1" applyAlignment="1">
      <alignment wrapText="1"/>
    </xf>
    <xf numFmtId="165" fontId="0" fillId="3" borderId="39" xfId="0" applyNumberFormat="1" applyFill="1" applyBorder="1" applyProtection="1"/>
    <xf numFmtId="165" fontId="16" fillId="3" borderId="63" xfId="0" applyNumberFormat="1" applyFont="1" applyFill="1" applyBorder="1" applyProtection="1"/>
    <xf numFmtId="165" fontId="3" fillId="3" borderId="44" xfId="0" applyNumberFormat="1" applyFont="1" applyFill="1" applyBorder="1" applyProtection="1"/>
    <xf numFmtId="0" fontId="4" fillId="0" borderId="92" xfId="0" applyFont="1" applyFill="1" applyBorder="1" applyAlignment="1">
      <alignment wrapText="1"/>
    </xf>
    <xf numFmtId="0" fontId="3" fillId="0" borderId="6" xfId="0" applyFont="1" applyBorder="1" applyAlignment="1">
      <alignment wrapText="1"/>
    </xf>
    <xf numFmtId="2" fontId="6" fillId="0" borderId="6" xfId="0" applyNumberFormat="1" applyFont="1" applyBorder="1" applyAlignment="1">
      <alignment wrapText="1"/>
    </xf>
    <xf numFmtId="164" fontId="6" fillId="0" borderId="6" xfId="0" applyNumberFormat="1" applyFont="1" applyBorder="1" applyAlignment="1">
      <alignment wrapText="1"/>
    </xf>
    <xf numFmtId="164" fontId="6" fillId="0" borderId="84" xfId="0" applyNumberFormat="1" applyFont="1" applyBorder="1" applyAlignment="1">
      <alignment wrapText="1"/>
    </xf>
    <xf numFmtId="164" fontId="6" fillId="0" borderId="92" xfId="0" applyNumberFormat="1" applyFont="1" applyBorder="1" applyAlignment="1">
      <alignment horizontal="center" wrapText="1"/>
    </xf>
    <xf numFmtId="164" fontId="6" fillId="0" borderId="102" xfId="0" applyNumberFormat="1" applyFont="1" applyBorder="1" applyAlignment="1">
      <alignment horizontal="center" wrapText="1"/>
    </xf>
    <xf numFmtId="0" fontId="3" fillId="8" borderId="45" xfId="0" applyFont="1" applyFill="1" applyBorder="1"/>
    <xf numFmtId="0" fontId="0" fillId="7" borderId="73" xfId="0" applyFill="1" applyBorder="1" applyProtection="1">
      <protection locked="0"/>
    </xf>
    <xf numFmtId="0" fontId="0" fillId="7" borderId="73" xfId="0" applyFill="1" applyBorder="1" applyAlignment="1" applyProtection="1">
      <alignment horizontal="center"/>
      <protection locked="0"/>
    </xf>
    <xf numFmtId="0" fontId="1" fillId="7" borderId="73" xfId="0" applyFont="1" applyFill="1" applyBorder="1" applyProtection="1">
      <protection locked="0"/>
    </xf>
    <xf numFmtId="0" fontId="0" fillId="3" borderId="103" xfId="0" applyFill="1" applyBorder="1"/>
    <xf numFmtId="165" fontId="0" fillId="3" borderId="73" xfId="0" applyNumberFormat="1" applyFill="1" applyBorder="1"/>
    <xf numFmtId="4" fontId="0" fillId="3" borderId="73" xfId="0" applyNumberFormat="1" applyFill="1" applyBorder="1"/>
    <xf numFmtId="165" fontId="0" fillId="3" borderId="103" xfId="0" applyNumberFormat="1" applyFill="1" applyBorder="1"/>
    <xf numFmtId="0" fontId="0" fillId="3" borderId="47" xfId="0" applyFill="1" applyBorder="1"/>
    <xf numFmtId="0" fontId="0" fillId="3" borderId="73" xfId="0" applyFill="1" applyBorder="1"/>
    <xf numFmtId="0" fontId="0" fillId="7" borderId="38" xfId="0" applyFill="1" applyBorder="1" applyProtection="1">
      <protection locked="0"/>
    </xf>
    <xf numFmtId="0" fontId="0" fillId="7" borderId="38" xfId="0" applyFill="1" applyBorder="1" applyAlignment="1" applyProtection="1">
      <alignment horizontal="center"/>
      <protection locked="0"/>
    </xf>
    <xf numFmtId="0" fontId="1" fillId="7" borderId="99" xfId="0" applyFont="1" applyFill="1" applyBorder="1" applyProtection="1">
      <protection locked="0"/>
    </xf>
    <xf numFmtId="0" fontId="1" fillId="7" borderId="39" xfId="0" applyFont="1" applyFill="1" applyBorder="1" applyProtection="1">
      <protection locked="0"/>
    </xf>
    <xf numFmtId="0" fontId="0" fillId="3" borderId="37" xfId="0" applyFill="1" applyBorder="1"/>
    <xf numFmtId="165" fontId="0" fillId="3" borderId="38" xfId="0" applyNumberFormat="1" applyFill="1" applyBorder="1"/>
    <xf numFmtId="4" fontId="0" fillId="3" borderId="38" xfId="0" applyNumberFormat="1" applyFill="1" applyBorder="1"/>
    <xf numFmtId="0" fontId="0" fillId="3" borderId="56" xfId="0" applyFill="1" applyBorder="1"/>
    <xf numFmtId="0" fontId="0" fillId="3" borderId="38" xfId="0" applyFill="1" applyBorder="1"/>
    <xf numFmtId="165" fontId="16" fillId="3" borderId="44" xfId="0" applyNumberFormat="1" applyFont="1" applyFill="1" applyBorder="1" applyProtection="1"/>
    <xf numFmtId="0" fontId="6" fillId="0" borderId="6" xfId="0" applyFont="1" applyBorder="1" applyAlignment="1">
      <alignment horizontal="center" wrapText="1"/>
    </xf>
    <xf numFmtId="164" fontId="3" fillId="8" borderId="99" xfId="0" applyNumberFormat="1" applyFont="1" applyFill="1" applyBorder="1"/>
    <xf numFmtId="0" fontId="3" fillId="8" borderId="104" xfId="0" applyFont="1" applyFill="1" applyBorder="1"/>
    <xf numFmtId="0" fontId="3" fillId="8" borderId="105" xfId="0" applyFont="1" applyFill="1" applyBorder="1"/>
    <xf numFmtId="164" fontId="3" fillId="8" borderId="101" xfId="0" applyNumberFormat="1" applyFont="1" applyFill="1" applyBorder="1"/>
    <xf numFmtId="0" fontId="0" fillId="3" borderId="73" xfId="0" applyFill="1" applyBorder="1" applyAlignment="1">
      <alignment horizontal="center"/>
    </xf>
    <xf numFmtId="164" fontId="0" fillId="3" borderId="73" xfId="0" applyNumberFormat="1" applyFill="1" applyBorder="1" applyProtection="1"/>
    <xf numFmtId="164" fontId="3" fillId="3" borderId="73" xfId="0" applyNumberFormat="1" applyFont="1" applyFill="1" applyBorder="1" applyProtection="1"/>
    <xf numFmtId="0" fontId="0" fillId="0" borderId="73" xfId="0" applyBorder="1"/>
    <xf numFmtId="165" fontId="16" fillId="3" borderId="48" xfId="0" applyNumberFormat="1" applyFont="1" applyFill="1" applyBorder="1" applyProtection="1"/>
    <xf numFmtId="165" fontId="1" fillId="3" borderId="72" xfId="0" applyNumberFormat="1" applyFont="1" applyFill="1" applyBorder="1"/>
    <xf numFmtId="0" fontId="0" fillId="3" borderId="38" xfId="0" applyFill="1" applyBorder="1" applyAlignment="1">
      <alignment horizontal="center"/>
    </xf>
    <xf numFmtId="0" fontId="1" fillId="7" borderId="38" xfId="0" applyFont="1" applyFill="1" applyBorder="1" applyProtection="1">
      <protection locked="0"/>
    </xf>
    <xf numFmtId="0" fontId="0" fillId="3" borderId="99" xfId="0" applyFill="1" applyBorder="1"/>
    <xf numFmtId="164" fontId="0" fillId="3" borderId="38" xfId="0" applyNumberFormat="1" applyFill="1" applyBorder="1" applyProtection="1"/>
    <xf numFmtId="164" fontId="3" fillId="3" borderId="38" xfId="0" applyNumberFormat="1" applyFont="1" applyFill="1" applyBorder="1" applyProtection="1"/>
    <xf numFmtId="165" fontId="0" fillId="3" borderId="99" xfId="0" applyNumberFormat="1" applyFill="1" applyBorder="1" applyProtection="1"/>
    <xf numFmtId="0" fontId="0" fillId="0" borderId="38" xfId="0" applyBorder="1"/>
    <xf numFmtId="165" fontId="16" fillId="3" borderId="39" xfId="0" applyNumberFormat="1" applyFont="1" applyFill="1" applyBorder="1" applyProtection="1"/>
    <xf numFmtId="165" fontId="1" fillId="3" borderId="63" xfId="0" applyNumberFormat="1" applyFont="1" applyFill="1" applyBorder="1"/>
    <xf numFmtId="165" fontId="0" fillId="3" borderId="72" xfId="0" applyNumberFormat="1" applyFill="1" applyBorder="1"/>
    <xf numFmtId="165" fontId="16" fillId="3" borderId="45" xfId="0" applyNumberFormat="1" applyFont="1" applyFill="1" applyBorder="1" applyProtection="1"/>
    <xf numFmtId="165" fontId="0" fillId="3" borderId="63" xfId="0" applyNumberFormat="1" applyFill="1" applyBorder="1"/>
    <xf numFmtId="0" fontId="3" fillId="0" borderId="6" xfId="0" applyFont="1" applyBorder="1"/>
    <xf numFmtId="0" fontId="6" fillId="0" borderId="102" xfId="0" applyFont="1" applyBorder="1" applyAlignment="1">
      <alignment horizontal="center" wrapText="1"/>
    </xf>
    <xf numFmtId="164" fontId="3" fillId="8" borderId="99" xfId="0" applyNumberFormat="1" applyFont="1" applyFill="1" applyBorder="1" applyAlignment="1">
      <alignment wrapText="1"/>
    </xf>
    <xf numFmtId="2" fontId="3" fillId="8" borderId="99" xfId="0" applyNumberFormat="1" applyFont="1" applyFill="1" applyBorder="1" applyProtection="1"/>
    <xf numFmtId="0" fontId="3" fillId="8" borderId="99" xfId="0" applyFont="1" applyFill="1" applyBorder="1" applyProtection="1"/>
    <xf numFmtId="165" fontId="3" fillId="8" borderId="99" xfId="0" applyNumberFormat="1" applyFont="1" applyFill="1" applyBorder="1" applyProtection="1"/>
    <xf numFmtId="165" fontId="3" fillId="8" borderId="45" xfId="0" applyNumberFormat="1" applyFont="1" applyFill="1" applyBorder="1" applyProtection="1"/>
    <xf numFmtId="165" fontId="3" fillId="8" borderId="98" xfId="0" applyNumberFormat="1" applyFont="1" applyFill="1" applyBorder="1" applyProtection="1"/>
    <xf numFmtId="165" fontId="3" fillId="8" borderId="101" xfId="0" applyNumberFormat="1" applyFont="1" applyFill="1" applyBorder="1" applyProtection="1"/>
    <xf numFmtId="0" fontId="0" fillId="3" borderId="72" xfId="0" applyFill="1" applyBorder="1"/>
    <xf numFmtId="164" fontId="16" fillId="3" borderId="73" xfId="0" applyNumberFormat="1" applyFont="1" applyFill="1" applyBorder="1" applyAlignment="1">
      <alignment wrapText="1"/>
    </xf>
    <xf numFmtId="0" fontId="0" fillId="3" borderId="63" xfId="0" applyFill="1" applyBorder="1"/>
    <xf numFmtId="0" fontId="0" fillId="7" borderId="99" xfId="0" applyFill="1" applyBorder="1" applyProtection="1">
      <protection locked="0"/>
    </xf>
    <xf numFmtId="164" fontId="16" fillId="3" borderId="38" xfId="0" applyNumberFormat="1" applyFont="1" applyFill="1" applyBorder="1" applyAlignment="1">
      <alignment wrapText="1"/>
    </xf>
    <xf numFmtId="0" fontId="4" fillId="0" borderId="92" xfId="0" applyFont="1" applyFill="1" applyBorder="1"/>
    <xf numFmtId="0" fontId="3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16" fillId="8" borderId="99" xfId="0" applyFont="1" applyFill="1" applyBorder="1"/>
    <xf numFmtId="165" fontId="16" fillId="8" borderId="99" xfId="0" applyNumberFormat="1" applyFont="1" applyFill="1" applyBorder="1" applyProtection="1"/>
    <xf numFmtId="165" fontId="16" fillId="8" borderId="99" xfId="0" applyNumberFormat="1" applyFont="1" applyFill="1" applyBorder="1" applyAlignment="1">
      <alignment wrapText="1"/>
    </xf>
    <xf numFmtId="165" fontId="16" fillId="8" borderId="45" xfId="0" applyNumberFormat="1" applyFont="1" applyFill="1" applyBorder="1" applyProtection="1"/>
    <xf numFmtId="0" fontId="16" fillId="3" borderId="72" xfId="0" applyFont="1" applyFill="1" applyBorder="1"/>
    <xf numFmtId="0" fontId="6" fillId="3" borderId="103" xfId="0" applyFont="1" applyFill="1" applyBorder="1"/>
    <xf numFmtId="0" fontId="16" fillId="7" borderId="103" xfId="0" applyFont="1" applyFill="1" applyBorder="1" applyAlignment="1" applyProtection="1">
      <alignment horizontal="center"/>
      <protection locked="0"/>
    </xf>
    <xf numFmtId="0" fontId="16" fillId="7" borderId="73" xfId="0" applyFont="1" applyFill="1" applyBorder="1" applyProtection="1">
      <protection locked="0"/>
    </xf>
    <xf numFmtId="164" fontId="3" fillId="3" borderId="73" xfId="0" applyNumberFormat="1" applyFont="1" applyFill="1" applyBorder="1" applyAlignment="1">
      <alignment wrapText="1"/>
    </xf>
    <xf numFmtId="2" fontId="3" fillId="3" borderId="73" xfId="0" applyNumberFormat="1" applyFont="1" applyFill="1" applyBorder="1" applyProtection="1"/>
    <xf numFmtId="0" fontId="3" fillId="3" borderId="73" xfId="0" applyFont="1" applyFill="1" applyBorder="1" applyProtection="1"/>
    <xf numFmtId="0" fontId="16" fillId="3" borderId="98" xfId="0" applyFont="1" applyFill="1" applyBorder="1"/>
    <xf numFmtId="0" fontId="3" fillId="3" borderId="76" xfId="0" applyFont="1" applyFill="1" applyBorder="1"/>
    <xf numFmtId="0" fontId="16" fillId="7" borderId="76" xfId="0" applyFont="1" applyFill="1" applyBorder="1" applyAlignment="1" applyProtection="1">
      <alignment horizontal="center"/>
      <protection locked="0"/>
    </xf>
    <xf numFmtId="0" fontId="16" fillId="7" borderId="99" xfId="0" applyFont="1" applyFill="1" applyBorder="1" applyProtection="1">
      <protection locked="0"/>
    </xf>
    <xf numFmtId="164" fontId="3" fillId="3" borderId="99" xfId="0" applyNumberFormat="1" applyFont="1" applyFill="1" applyBorder="1" applyAlignment="1">
      <alignment wrapText="1"/>
    </xf>
    <xf numFmtId="2" fontId="3" fillId="3" borderId="99" xfId="0" applyNumberFormat="1" applyFont="1" applyFill="1" applyBorder="1" applyProtection="1"/>
    <xf numFmtId="0" fontId="3" fillId="3" borderId="99" xfId="0" applyFont="1" applyFill="1" applyBorder="1" applyProtection="1"/>
    <xf numFmtId="165" fontId="16" fillId="3" borderId="99" xfId="0" applyNumberFormat="1" applyFont="1" applyFill="1" applyBorder="1" applyProtection="1"/>
    <xf numFmtId="165" fontId="16" fillId="3" borderId="99" xfId="0" applyNumberFormat="1" applyFont="1" applyFill="1" applyBorder="1" applyAlignment="1">
      <alignment wrapText="1"/>
    </xf>
    <xf numFmtId="165" fontId="16" fillId="3" borderId="98" xfId="0" applyNumberFormat="1" applyFont="1" applyFill="1" applyBorder="1" applyProtection="1"/>
    <xf numFmtId="165" fontId="16" fillId="3" borderId="101" xfId="0" applyNumberFormat="1" applyFont="1" applyFill="1" applyBorder="1" applyProtection="1"/>
    <xf numFmtId="0" fontId="4" fillId="0" borderId="92" xfId="0" applyFont="1" applyBorder="1" applyAlignment="1">
      <alignment wrapText="1"/>
    </xf>
    <xf numFmtId="0" fontId="3" fillId="3" borderId="6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0" fontId="6" fillId="0" borderId="84" xfId="0" applyFont="1" applyFill="1" applyBorder="1" applyAlignment="1">
      <alignment wrapText="1"/>
    </xf>
    <xf numFmtId="3" fontId="3" fillId="8" borderId="99" xfId="0" applyNumberFormat="1" applyFont="1" applyFill="1" applyBorder="1"/>
    <xf numFmtId="165" fontId="0" fillId="7" borderId="73" xfId="0" applyNumberFormat="1" applyFill="1" applyBorder="1" applyProtection="1">
      <protection locked="0"/>
    </xf>
    <xf numFmtId="3" fontId="0" fillId="7" borderId="73" xfId="0" applyNumberFormat="1" applyFill="1" applyBorder="1" applyProtection="1">
      <protection locked="0"/>
    </xf>
    <xf numFmtId="1" fontId="0" fillId="7" borderId="73" xfId="0" applyNumberFormat="1" applyFill="1" applyBorder="1" applyProtection="1">
      <protection locked="0"/>
    </xf>
    <xf numFmtId="0" fontId="0" fillId="2" borderId="73" xfId="0" applyFill="1" applyBorder="1"/>
    <xf numFmtId="165" fontId="0" fillId="3" borderId="48" xfId="0" applyNumberFormat="1" applyFill="1" applyBorder="1"/>
    <xf numFmtId="165" fontId="0" fillId="3" borderId="72" xfId="0" applyNumberFormat="1" applyFill="1" applyBorder="1" applyAlignment="1">
      <alignment horizontal="right"/>
    </xf>
    <xf numFmtId="165" fontId="0" fillId="3" borderId="74" xfId="0" applyNumberFormat="1" applyFill="1" applyBorder="1"/>
    <xf numFmtId="165" fontId="0" fillId="7" borderId="38" xfId="0" applyNumberFormat="1" applyFill="1" applyBorder="1" applyProtection="1">
      <protection locked="0"/>
    </xf>
    <xf numFmtId="3" fontId="0" fillId="7" borderId="38" xfId="0" applyNumberFormat="1" applyFill="1" applyBorder="1" applyProtection="1">
      <protection locked="0"/>
    </xf>
    <xf numFmtId="1" fontId="0" fillId="7" borderId="38" xfId="0" applyNumberFormat="1" applyFill="1" applyBorder="1" applyProtection="1">
      <protection locked="0"/>
    </xf>
    <xf numFmtId="0" fontId="0" fillId="2" borderId="38" xfId="0" applyFill="1" applyBorder="1"/>
    <xf numFmtId="165" fontId="0" fillId="3" borderId="39" xfId="0" applyNumberFormat="1" applyFill="1" applyBorder="1"/>
    <xf numFmtId="165" fontId="0" fillId="3" borderId="63" xfId="0" applyNumberFormat="1" applyFill="1" applyBorder="1" applyAlignment="1">
      <alignment horizontal="right"/>
    </xf>
    <xf numFmtId="165" fontId="0" fillId="3" borderId="44" xfId="0" applyNumberFormat="1" applyFill="1" applyBorder="1"/>
    <xf numFmtId="0" fontId="3" fillId="0" borderId="84" xfId="0" applyFont="1" applyFill="1" applyBorder="1" applyAlignment="1">
      <alignment wrapText="1"/>
    </xf>
    <xf numFmtId="0" fontId="0" fillId="8" borderId="99" xfId="0" applyFill="1" applyBorder="1"/>
    <xf numFmtId="3" fontId="0" fillId="8" borderId="99" xfId="0" applyNumberFormat="1" applyFill="1" applyBorder="1"/>
    <xf numFmtId="165" fontId="0" fillId="8" borderId="98" xfId="0" applyNumberFormat="1" applyFill="1" applyBorder="1" applyAlignment="1">
      <alignment horizontal="right"/>
    </xf>
    <xf numFmtId="0" fontId="0" fillId="0" borderId="48" xfId="0" applyBorder="1"/>
    <xf numFmtId="0" fontId="0" fillId="3" borderId="48" xfId="0" applyFill="1" applyBorder="1"/>
    <xf numFmtId="0" fontId="0" fillId="7" borderId="83" xfId="0" applyFill="1" applyBorder="1" applyProtection="1">
      <protection locked="0"/>
    </xf>
    <xf numFmtId="0" fontId="0" fillId="7" borderId="76" xfId="0" applyFill="1" applyBorder="1" applyProtection="1">
      <protection locked="0"/>
    </xf>
    <xf numFmtId="0" fontId="0" fillId="0" borderId="76" xfId="0" applyBorder="1"/>
    <xf numFmtId="0" fontId="0" fillId="3" borderId="39" xfId="0" applyFill="1" applyBorder="1"/>
    <xf numFmtId="0" fontId="0" fillId="8" borderId="80" xfId="0" applyFill="1" applyBorder="1"/>
    <xf numFmtId="0" fontId="0" fillId="8" borderId="81" xfId="0" applyFill="1" applyBorder="1"/>
    <xf numFmtId="0" fontId="0" fillId="8" borderId="86" xfId="0" applyFill="1" applyBorder="1"/>
    <xf numFmtId="3" fontId="0" fillId="8" borderId="86" xfId="0" applyNumberFormat="1" applyFill="1" applyBorder="1"/>
    <xf numFmtId="0" fontId="0" fillId="8" borderId="94" xfId="0" applyFill="1" applyBorder="1"/>
    <xf numFmtId="165" fontId="0" fillId="8" borderId="85" xfId="0" applyNumberFormat="1" applyFill="1" applyBorder="1" applyAlignment="1">
      <alignment horizontal="right"/>
    </xf>
    <xf numFmtId="165" fontId="3" fillId="8" borderId="87" xfId="0" applyNumberFormat="1" applyFont="1" applyFill="1" applyBorder="1"/>
    <xf numFmtId="0" fontId="3" fillId="8" borderId="106" xfId="0" applyFont="1" applyFill="1" applyBorder="1"/>
    <xf numFmtId="2" fontId="0" fillId="8" borderId="99" xfId="0" applyNumberFormat="1" applyFill="1" applyBorder="1"/>
    <xf numFmtId="165" fontId="0" fillId="8" borderId="99" xfId="0" applyNumberFormat="1" applyFill="1" applyBorder="1"/>
    <xf numFmtId="165" fontId="0" fillId="8" borderId="45" xfId="0" applyNumberFormat="1" applyFill="1" applyBorder="1"/>
    <xf numFmtId="0" fontId="4" fillId="0" borderId="70" xfId="0" applyFont="1" applyBorder="1"/>
    <xf numFmtId="0" fontId="0" fillId="3" borderId="0" xfId="0" applyFill="1" applyBorder="1"/>
    <xf numFmtId="0" fontId="6" fillId="0" borderId="6" xfId="0" applyFont="1" applyFill="1" applyBorder="1"/>
    <xf numFmtId="0" fontId="6" fillId="0" borderId="0" xfId="0" applyFont="1" applyBorder="1"/>
    <xf numFmtId="0" fontId="0" fillId="0" borderId="6" xfId="0" applyFill="1" applyBorder="1"/>
    <xf numFmtId="0" fontId="6" fillId="0" borderId="84" xfId="0" applyFont="1" applyFill="1" applyBorder="1"/>
    <xf numFmtId="165" fontId="0" fillId="0" borderId="92" xfId="0" applyNumberFormat="1" applyFill="1" applyBorder="1" applyAlignment="1">
      <alignment horizontal="right"/>
    </xf>
    <xf numFmtId="42" fontId="0" fillId="8" borderId="98" xfId="0" applyNumberFormat="1" applyFill="1" applyBorder="1" applyAlignment="1">
      <alignment horizontal="right"/>
    </xf>
    <xf numFmtId="42" fontId="0" fillId="3" borderId="72" xfId="0" applyNumberFormat="1" applyFill="1" applyBorder="1" applyAlignment="1">
      <alignment horizontal="right"/>
    </xf>
    <xf numFmtId="42" fontId="0" fillId="3" borderId="63" xfId="0" applyNumberFormat="1" applyFill="1" applyBorder="1" applyAlignment="1">
      <alignment horizontal="right"/>
    </xf>
    <xf numFmtId="165" fontId="29" fillId="8" borderId="30" xfId="0" applyNumberFormat="1" applyFont="1" applyFill="1" applyBorder="1"/>
    <xf numFmtId="0" fontId="1" fillId="7" borderId="54" xfId="0" applyFont="1" applyFill="1" applyBorder="1" applyProtection="1">
      <protection locked="0"/>
    </xf>
    <xf numFmtId="0" fontId="1" fillId="7" borderId="67" xfId="0" applyFont="1" applyFill="1" applyBorder="1" applyProtection="1">
      <protection locked="0"/>
    </xf>
    <xf numFmtId="0" fontId="1" fillId="7" borderId="72" xfId="0" applyFont="1" applyFill="1" applyBorder="1" applyProtection="1">
      <protection locked="0"/>
    </xf>
    <xf numFmtId="0" fontId="1" fillId="0" borderId="1" xfId="0" applyFont="1" applyBorder="1"/>
    <xf numFmtId="0" fontId="1" fillId="0" borderId="0" xfId="0" applyFont="1"/>
    <xf numFmtId="0" fontId="16" fillId="16" borderId="75" xfId="0" applyFont="1" applyFill="1" applyBorder="1"/>
    <xf numFmtId="0" fontId="16" fillId="16" borderId="90" xfId="0" applyFont="1" applyFill="1" applyBorder="1"/>
    <xf numFmtId="0" fontId="16" fillId="16" borderId="73" xfId="0" applyFont="1" applyFill="1" applyBorder="1"/>
    <xf numFmtId="0" fontId="16" fillId="16" borderId="65" xfId="0" applyFont="1" applyFill="1" applyBorder="1"/>
    <xf numFmtId="165" fontId="0" fillId="16" borderId="73" xfId="0" applyNumberFormat="1" applyFill="1" applyBorder="1"/>
    <xf numFmtId="165" fontId="1" fillId="16" borderId="73" xfId="0" applyNumberFormat="1" applyFont="1" applyFill="1" applyBorder="1"/>
    <xf numFmtId="165" fontId="0" fillId="16" borderId="48" xfId="0" applyNumberFormat="1" applyFill="1" applyBorder="1"/>
    <xf numFmtId="165" fontId="0" fillId="16" borderId="72" xfId="0" applyNumberFormat="1" applyFill="1" applyBorder="1" applyAlignment="1">
      <alignment horizontal="right"/>
    </xf>
    <xf numFmtId="165" fontId="0" fillId="16" borderId="74" xfId="0" applyNumberFormat="1" applyFill="1" applyBorder="1"/>
    <xf numFmtId="0" fontId="16" fillId="16" borderId="83" xfId="0" applyFont="1" applyFill="1" applyBorder="1"/>
    <xf numFmtId="0" fontId="16" fillId="16" borderId="43" xfId="0" applyFont="1" applyFill="1" applyBorder="1"/>
    <xf numFmtId="0" fontId="16" fillId="16" borderId="38" xfId="0" applyFont="1" applyFill="1" applyBorder="1"/>
    <xf numFmtId="0" fontId="16" fillId="16" borderId="37" xfId="0" applyFont="1" applyFill="1" applyBorder="1"/>
    <xf numFmtId="165" fontId="0" fillId="16" borderId="38" xfId="0" applyNumberFormat="1" applyFill="1" applyBorder="1"/>
    <xf numFmtId="165" fontId="1" fillId="16" borderId="38" xfId="0" applyNumberFormat="1" applyFont="1" applyFill="1" applyBorder="1"/>
    <xf numFmtId="165" fontId="0" fillId="16" borderId="39" xfId="0" applyNumberFormat="1" applyFill="1" applyBorder="1"/>
    <xf numFmtId="165" fontId="0" fillId="16" borderId="63" xfId="0" applyNumberFormat="1" applyFill="1" applyBorder="1" applyAlignment="1">
      <alignment horizontal="right"/>
    </xf>
    <xf numFmtId="165" fontId="0" fillId="16" borderId="44" xfId="0" applyNumberFormat="1" applyFill="1" applyBorder="1"/>
    <xf numFmtId="0" fontId="4" fillId="19" borderId="70" xfId="0" applyFont="1" applyFill="1" applyBorder="1"/>
    <xf numFmtId="0" fontId="6" fillId="19" borderId="0" xfId="0" applyFont="1" applyFill="1" applyBorder="1" applyAlignment="1">
      <alignment wrapText="1"/>
    </xf>
    <xf numFmtId="0" fontId="6" fillId="19" borderId="0" xfId="0" applyFont="1" applyFill="1" applyBorder="1" applyAlignment="1">
      <alignment horizontal="center" wrapText="1"/>
    </xf>
    <xf numFmtId="0" fontId="6" fillId="19" borderId="6" xfId="0" applyFont="1" applyFill="1" applyBorder="1" applyAlignment="1">
      <alignment horizontal="center" wrapText="1"/>
    </xf>
    <xf numFmtId="0" fontId="6" fillId="19" borderId="6" xfId="0" applyFont="1" applyFill="1" applyBorder="1" applyAlignment="1">
      <alignment wrapText="1"/>
    </xf>
    <xf numFmtId="0" fontId="6" fillId="19" borderId="84" xfId="0" applyFont="1" applyFill="1" applyBorder="1" applyAlignment="1">
      <alignment wrapText="1"/>
    </xf>
    <xf numFmtId="164" fontId="6" fillId="19" borderId="92" xfId="0" applyNumberFormat="1" applyFont="1" applyFill="1" applyBorder="1" applyAlignment="1">
      <alignment horizontal="center" wrapText="1"/>
    </xf>
    <xf numFmtId="0" fontId="6" fillId="19" borderId="102" xfId="0" applyFont="1" applyFill="1" applyBorder="1" applyAlignment="1">
      <alignment horizontal="center" wrapText="1"/>
    </xf>
    <xf numFmtId="0" fontId="6" fillId="21" borderId="2" xfId="0" applyFont="1" applyFill="1" applyBorder="1"/>
    <xf numFmtId="0" fontId="6" fillId="21" borderId="20" xfId="0" applyFont="1" applyFill="1" applyBorder="1" applyAlignment="1">
      <alignment horizontal="center"/>
    </xf>
    <xf numFmtId="0" fontId="6" fillId="21" borderId="1" xfId="0" applyFont="1" applyFill="1" applyBorder="1" applyAlignment="1">
      <alignment horizontal="center"/>
    </xf>
    <xf numFmtId="165" fontId="6" fillId="21" borderId="15" xfId="0" applyNumberFormat="1" applyFont="1" applyFill="1" applyBorder="1"/>
    <xf numFmtId="165" fontId="6" fillId="21" borderId="21" xfId="0" applyNumberFormat="1" applyFont="1" applyFill="1" applyBorder="1"/>
    <xf numFmtId="0" fontId="1" fillId="17" borderId="54" xfId="0" applyFont="1" applyFill="1" applyBorder="1" applyProtection="1">
      <protection locked="0"/>
    </xf>
    <xf numFmtId="0" fontId="1" fillId="17" borderId="1" xfId="0" applyFont="1" applyFill="1" applyBorder="1" applyProtection="1">
      <protection locked="0"/>
    </xf>
    <xf numFmtId="0" fontId="1" fillId="7" borderId="63" xfId="0" applyFont="1" applyFill="1" applyBorder="1" applyProtection="1">
      <protection locked="0"/>
    </xf>
    <xf numFmtId="2" fontId="0" fillId="17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NumberFormat="1" applyAlignment="1">
      <alignment horizontal="center"/>
    </xf>
    <xf numFmtId="0" fontId="1" fillId="9" borderId="1" xfId="0" applyFont="1" applyFill="1" applyBorder="1"/>
    <xf numFmtId="0" fontId="17" fillId="0" borderId="32" xfId="0" applyFont="1" applyBorder="1" applyAlignment="1">
      <alignment horizontal="center" wrapText="1"/>
    </xf>
    <xf numFmtId="0" fontId="17" fillId="0" borderId="28" xfId="0" applyFont="1" applyBorder="1" applyAlignment="1">
      <alignment horizontal="center" wrapText="1"/>
    </xf>
    <xf numFmtId="0" fontId="4" fillId="7" borderId="32" xfId="0" applyFont="1" applyFill="1" applyBorder="1" applyAlignment="1" applyProtection="1">
      <alignment horizontal="center" wrapText="1"/>
      <protection locked="0"/>
    </xf>
    <xf numFmtId="0" fontId="4" fillId="7" borderId="28" xfId="0" applyFont="1" applyFill="1" applyBorder="1" applyAlignment="1" applyProtection="1">
      <alignment horizontal="center" wrapText="1"/>
      <protection locked="0"/>
    </xf>
    <xf numFmtId="0" fontId="4" fillId="7" borderId="29" xfId="0" applyFont="1" applyFill="1" applyBorder="1" applyAlignment="1" applyProtection="1">
      <alignment horizontal="center" wrapText="1"/>
      <protection locked="0"/>
    </xf>
    <xf numFmtId="0" fontId="8" fillId="13" borderId="57" xfId="0" applyFont="1" applyFill="1" applyBorder="1" applyAlignment="1">
      <alignment horizontal="center" vertical="center" wrapText="1"/>
    </xf>
    <xf numFmtId="0" fontId="18" fillId="13" borderId="58" xfId="0" applyFont="1" applyFill="1" applyBorder="1" applyAlignment="1">
      <alignment horizontal="center" vertical="center" wrapText="1"/>
    </xf>
    <xf numFmtId="0" fontId="18" fillId="13" borderId="59" xfId="0" applyFont="1" applyFill="1" applyBorder="1" applyAlignment="1">
      <alignment horizontal="center" vertical="center" wrapText="1"/>
    </xf>
    <xf numFmtId="0" fontId="7" fillId="0" borderId="106" xfId="0" applyFont="1" applyFill="1" applyBorder="1" applyAlignment="1">
      <alignment horizontal="left" wrapText="1"/>
    </xf>
    <xf numFmtId="0" fontId="7" fillId="0" borderId="76" xfId="0" applyFont="1" applyFill="1" applyBorder="1" applyAlignment="1">
      <alignment horizontal="left" wrapText="1"/>
    </xf>
    <xf numFmtId="0" fontId="7" fillId="0" borderId="107" xfId="0" applyFont="1" applyFill="1" applyBorder="1" applyAlignment="1">
      <alignment horizontal="left" wrapText="1"/>
    </xf>
    <xf numFmtId="0" fontId="29" fillId="20" borderId="80" xfId="0" applyFont="1" applyFill="1" applyBorder="1" applyAlignment="1">
      <alignment horizontal="center" wrapText="1"/>
    </xf>
    <xf numFmtId="0" fontId="29" fillId="20" borderId="81" xfId="0" applyFont="1" applyFill="1" applyBorder="1" applyAlignment="1">
      <alignment horizontal="center" wrapText="1"/>
    </xf>
    <xf numFmtId="0" fontId="29" fillId="20" borderId="82" xfId="0" applyFont="1" applyFill="1" applyBorder="1" applyAlignment="1">
      <alignment horizontal="center" wrapText="1"/>
    </xf>
    <xf numFmtId="0" fontId="3" fillId="19" borderId="62" xfId="0" applyFont="1" applyFill="1" applyBorder="1" applyAlignment="1">
      <alignment horizontal="center" vertical="center" wrapText="1"/>
    </xf>
    <xf numFmtId="0" fontId="3" fillId="19" borderId="60" xfId="0" applyFont="1" applyFill="1" applyBorder="1" applyAlignment="1">
      <alignment horizontal="center" vertical="center" wrapText="1"/>
    </xf>
    <xf numFmtId="0" fontId="3" fillId="19" borderId="61" xfId="0" applyFont="1" applyFill="1" applyBorder="1" applyAlignment="1">
      <alignment horizontal="center" vertical="center" wrapText="1"/>
    </xf>
    <xf numFmtId="0" fontId="8" fillId="19" borderId="49" xfId="0" applyFont="1" applyFill="1" applyBorder="1" applyAlignment="1">
      <alignment horizontal="center"/>
    </xf>
    <xf numFmtId="0" fontId="8" fillId="19" borderId="4" xfId="0" applyFont="1" applyFill="1" applyBorder="1" applyAlignment="1">
      <alignment horizontal="center"/>
    </xf>
    <xf numFmtId="0" fontId="8" fillId="19" borderId="9" xfId="0" applyFont="1" applyFill="1" applyBorder="1" applyAlignment="1">
      <alignment horizontal="center"/>
    </xf>
    <xf numFmtId="0" fontId="24" fillId="0" borderId="75" xfId="0" applyFont="1" applyFill="1" applyBorder="1" applyAlignment="1">
      <alignment horizontal="center"/>
    </xf>
    <xf numFmtId="0" fontId="24" fillId="0" borderId="65" xfId="0" applyFont="1" applyFill="1" applyBorder="1" applyAlignment="1">
      <alignment horizontal="center"/>
    </xf>
    <xf numFmtId="0" fontId="24" fillId="0" borderId="66" xfId="0" applyFont="1" applyFill="1" applyBorder="1" applyAlignment="1">
      <alignment horizontal="center"/>
    </xf>
    <xf numFmtId="0" fontId="8" fillId="18" borderId="80" xfId="0" applyFont="1" applyFill="1" applyBorder="1" applyAlignment="1">
      <alignment horizontal="left"/>
    </xf>
    <xf numFmtId="0" fontId="8" fillId="18" borderId="81" xfId="0" applyFont="1" applyFill="1" applyBorder="1" applyAlignment="1">
      <alignment horizontal="left"/>
    </xf>
    <xf numFmtId="0" fontId="8" fillId="18" borderId="82" xfId="0" applyFont="1" applyFill="1" applyBorder="1" applyAlignment="1">
      <alignment horizontal="left"/>
    </xf>
    <xf numFmtId="0" fontId="22" fillId="15" borderId="72" xfId="0" applyFont="1" applyFill="1" applyBorder="1" applyAlignment="1" applyProtection="1">
      <alignment horizontal="center" wrapText="1"/>
    </xf>
    <xf numFmtId="0" fontId="22" fillId="15" borderId="73" xfId="0" applyFont="1" applyFill="1" applyBorder="1" applyAlignment="1" applyProtection="1">
      <alignment horizontal="center" wrapText="1"/>
    </xf>
    <xf numFmtId="0" fontId="0" fillId="0" borderId="0" xfId="0" applyFill="1" applyBorder="1" applyAlignment="1">
      <alignment horizontal="right"/>
    </xf>
    <xf numFmtId="0" fontId="0" fillId="17" borderId="25" xfId="0" applyFill="1" applyBorder="1" applyAlignment="1" applyProtection="1">
      <alignment horizontal="left"/>
      <protection locked="0"/>
    </xf>
    <xf numFmtId="0" fontId="0" fillId="17" borderId="26" xfId="0" applyFill="1" applyBorder="1" applyAlignment="1" applyProtection="1">
      <alignment horizontal="left"/>
      <protection locked="0"/>
    </xf>
    <xf numFmtId="0" fontId="0" fillId="17" borderId="27" xfId="0" applyFill="1" applyBorder="1" applyAlignment="1" applyProtection="1">
      <alignment horizontal="left"/>
      <protection locked="0"/>
    </xf>
    <xf numFmtId="0" fontId="0" fillId="15" borderId="54" xfId="0" applyFill="1" applyBorder="1" applyAlignment="1" applyProtection="1">
      <alignment horizontal="right"/>
    </xf>
    <xf numFmtId="0" fontId="0" fillId="15" borderId="1" xfId="0" applyFill="1" applyBorder="1" applyAlignment="1" applyProtection="1">
      <alignment horizontal="right"/>
    </xf>
    <xf numFmtId="0" fontId="8" fillId="18" borderId="83" xfId="0" applyFont="1" applyFill="1" applyBorder="1" applyAlignment="1" applyProtection="1">
      <alignment horizontal="right"/>
    </xf>
    <xf numFmtId="0" fontId="8" fillId="18" borderId="56" xfId="0" applyFont="1" applyFill="1" applyBorder="1" applyAlignment="1" applyProtection="1">
      <alignment horizontal="right"/>
    </xf>
    <xf numFmtId="0" fontId="0" fillId="15" borderId="63" xfId="0" applyFill="1" applyBorder="1" applyAlignment="1" applyProtection="1">
      <alignment horizontal="right"/>
    </xf>
    <xf numFmtId="0" fontId="0" fillId="15" borderId="38" xfId="0" applyFill="1" applyBorder="1" applyAlignment="1" applyProtection="1">
      <alignment horizontal="right"/>
    </xf>
    <xf numFmtId="0" fontId="32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0" fillId="6" borderId="15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3" fillId="4" borderId="76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3"/>
  </sheetPr>
  <dimension ref="A1:BC204"/>
  <sheetViews>
    <sheetView tabSelected="1" zoomScaleNormal="100" zoomScaleSheetLayoutView="100" workbookViewId="0">
      <selection sqref="A1:E1"/>
    </sheetView>
  </sheetViews>
  <sheetFormatPr defaultRowHeight="12.75" x14ac:dyDescent="0.2"/>
  <cols>
    <col min="1" max="1" width="39" customWidth="1"/>
    <col min="2" max="2" width="8" hidden="1" customWidth="1"/>
    <col min="3" max="3" width="15.7109375" customWidth="1"/>
    <col min="4" max="4" width="10" customWidth="1"/>
    <col min="5" max="5" width="14.85546875" customWidth="1"/>
    <col min="6" max="6" width="12.5703125" hidden="1" customWidth="1"/>
    <col min="7" max="7" width="14.7109375" hidden="1" customWidth="1"/>
    <col min="8" max="9" width="10.140625" hidden="1" customWidth="1"/>
    <col min="10" max="10" width="9.5703125" hidden="1" customWidth="1"/>
    <col min="11" max="11" width="9.140625" hidden="1" customWidth="1"/>
    <col min="12" max="12" width="10.42578125" hidden="1" customWidth="1"/>
    <col min="13" max="13" width="9.5703125" customWidth="1"/>
    <col min="14" max="14" width="11" customWidth="1"/>
    <col min="15" max="16" width="11.42578125" customWidth="1"/>
    <col min="17" max="17" width="11.42578125" hidden="1" customWidth="1"/>
    <col min="18" max="18" width="12.42578125" customWidth="1"/>
    <col min="19" max="19" width="8.28515625" customWidth="1"/>
    <col min="20" max="20" width="10.42578125" customWidth="1"/>
    <col min="21" max="21" width="12.7109375" customWidth="1"/>
    <col min="22" max="22" width="10.140625" hidden="1" customWidth="1"/>
    <col min="24" max="24" width="11.140625" customWidth="1"/>
    <col min="25" max="25" width="12.7109375" hidden="1" customWidth="1"/>
    <col min="26" max="31" width="9.140625" hidden="1" customWidth="1"/>
    <col min="32" max="32" width="26.5703125" hidden="1" customWidth="1"/>
    <col min="33" max="38" width="9.140625" hidden="1" customWidth="1"/>
  </cols>
  <sheetData>
    <row r="1" spans="1:48" ht="23.25" customHeight="1" thickTop="1" thickBot="1" x14ac:dyDescent="0.4">
      <c r="A1" s="557" t="s">
        <v>1087</v>
      </c>
      <c r="B1" s="558"/>
      <c r="C1" s="558"/>
      <c r="D1" s="558"/>
      <c r="E1" s="558"/>
      <c r="F1" s="96"/>
      <c r="G1" s="96"/>
      <c r="H1" s="96"/>
      <c r="I1" s="96"/>
      <c r="J1" s="96"/>
      <c r="K1" s="96"/>
      <c r="L1" s="96"/>
      <c r="M1" s="559" t="s">
        <v>799</v>
      </c>
      <c r="N1" s="560"/>
      <c r="O1" s="560"/>
      <c r="P1" s="560"/>
      <c r="Q1" s="560"/>
      <c r="R1" s="560"/>
      <c r="S1" s="560"/>
      <c r="T1" s="560"/>
      <c r="U1" s="561"/>
      <c r="V1" s="48"/>
      <c r="W1" s="39"/>
    </row>
    <row r="2" spans="1:48" ht="21" customHeight="1" thickTop="1" thickBot="1" x14ac:dyDescent="0.4">
      <c r="A2" s="568" t="s">
        <v>1065</v>
      </c>
      <c r="B2" s="569"/>
      <c r="C2" s="569"/>
      <c r="D2" s="569"/>
      <c r="E2" s="570"/>
      <c r="F2" s="289"/>
      <c r="G2" s="289"/>
      <c r="H2" s="289"/>
      <c r="I2" s="289"/>
      <c r="J2" s="289"/>
      <c r="K2" s="289"/>
      <c r="L2" s="289"/>
      <c r="M2" s="290"/>
      <c r="N2" s="291"/>
      <c r="O2" s="291"/>
      <c r="P2" s="291"/>
      <c r="Q2" s="291"/>
      <c r="R2" s="291"/>
      <c r="S2" s="291"/>
      <c r="T2" s="291"/>
      <c r="U2" s="292"/>
      <c r="V2" s="97"/>
      <c r="W2" s="39"/>
    </row>
    <row r="3" spans="1:48" ht="54.75" customHeight="1" thickTop="1" thickBot="1" x14ac:dyDescent="0.25">
      <c r="A3" s="565" t="s">
        <v>1064</v>
      </c>
      <c r="B3" s="566"/>
      <c r="C3" s="567"/>
      <c r="D3" s="397" t="s">
        <v>1006</v>
      </c>
      <c r="E3" s="397" t="s">
        <v>1056</v>
      </c>
      <c r="F3" s="15"/>
      <c r="G3" s="15"/>
      <c r="H3" s="15"/>
      <c r="I3" s="5"/>
      <c r="J3" s="5"/>
      <c r="K3" s="5"/>
      <c r="L3" s="93" t="s">
        <v>725</v>
      </c>
      <c r="M3" s="98" t="s">
        <v>48</v>
      </c>
      <c r="N3" s="562" t="s">
        <v>831</v>
      </c>
      <c r="O3" s="563"/>
      <c r="P3" s="563"/>
      <c r="Q3" s="563"/>
      <c r="R3" s="563"/>
      <c r="S3" s="563"/>
      <c r="T3" s="564"/>
      <c r="U3" s="293"/>
      <c r="V3" s="94"/>
      <c r="W3" s="39"/>
    </row>
    <row r="4" spans="1:48" ht="12.75" customHeight="1" thickBot="1" x14ac:dyDescent="0.25">
      <c r="A4" s="281" t="s">
        <v>23</v>
      </c>
      <c r="B4" s="282"/>
      <c r="C4" s="283"/>
      <c r="D4" s="284">
        <v>144</v>
      </c>
      <c r="E4" s="285">
        <v>0</v>
      </c>
      <c r="F4" s="105"/>
      <c r="G4" s="105"/>
      <c r="H4" s="106"/>
      <c r="I4" s="106"/>
      <c r="J4" s="106"/>
      <c r="K4" s="106"/>
      <c r="L4" s="107"/>
      <c r="M4" s="99"/>
      <c r="N4" s="99"/>
      <c r="O4" s="108"/>
      <c r="P4" s="99"/>
      <c r="Q4" s="108"/>
      <c r="R4" s="99"/>
      <c r="S4" s="99"/>
      <c r="T4" s="303"/>
      <c r="U4" s="304"/>
      <c r="V4" s="95"/>
      <c r="W4" s="39"/>
    </row>
    <row r="5" spans="1:48" s="2" customFormat="1" ht="33.75" customHeight="1" thickTop="1" thickBot="1" x14ac:dyDescent="0.3">
      <c r="A5" s="324" t="s">
        <v>52</v>
      </c>
      <c r="B5" s="325" t="s">
        <v>26</v>
      </c>
      <c r="C5" s="326" t="s">
        <v>800</v>
      </c>
      <c r="D5" s="325" t="s">
        <v>16</v>
      </c>
      <c r="E5" s="325" t="s">
        <v>15</v>
      </c>
      <c r="F5" s="327" t="s">
        <v>29</v>
      </c>
      <c r="G5" s="327" t="s">
        <v>30</v>
      </c>
      <c r="H5" s="327" t="s">
        <v>17</v>
      </c>
      <c r="I5" s="327" t="s">
        <v>20</v>
      </c>
      <c r="J5" s="327" t="s">
        <v>24</v>
      </c>
      <c r="K5" s="327" t="s">
        <v>18</v>
      </c>
      <c r="L5" s="327" t="s">
        <v>47</v>
      </c>
      <c r="M5" s="325" t="s">
        <v>748</v>
      </c>
      <c r="N5" s="325" t="s">
        <v>746</v>
      </c>
      <c r="O5" s="325" t="s">
        <v>27</v>
      </c>
      <c r="P5" s="325" t="s">
        <v>745</v>
      </c>
      <c r="Q5" s="325" t="s">
        <v>28</v>
      </c>
      <c r="R5" s="325" t="s">
        <v>773</v>
      </c>
      <c r="S5" s="328" t="s">
        <v>22</v>
      </c>
      <c r="T5" s="329" t="s">
        <v>776</v>
      </c>
      <c r="U5" s="330" t="s">
        <v>21</v>
      </c>
      <c r="V5" s="23" t="s">
        <v>31</v>
      </c>
      <c r="AL5" s="129"/>
      <c r="AM5" s="130"/>
      <c r="AN5" s="130"/>
      <c r="AO5" s="130"/>
      <c r="AP5" s="130"/>
      <c r="AQ5" s="130"/>
      <c r="AR5" s="130"/>
      <c r="AS5" s="130"/>
      <c r="AT5" s="130"/>
      <c r="AU5" s="130"/>
      <c r="AV5" s="130"/>
    </row>
    <row r="6" spans="1:48" ht="15.75" customHeight="1" thickTop="1" x14ac:dyDescent="0.2">
      <c r="A6" s="338" t="s">
        <v>1076</v>
      </c>
      <c r="B6" s="339">
        <v>12</v>
      </c>
      <c r="C6" s="340" t="s">
        <v>754</v>
      </c>
      <c r="D6" s="341"/>
      <c r="E6" s="342"/>
      <c r="F6" s="343">
        <f>IF(D6&gt;=1,+D4,0)</f>
        <v>0</v>
      </c>
      <c r="G6" s="343">
        <f>IF(D6&gt;=1,+E4,0)</f>
        <v>0</v>
      </c>
      <c r="H6" s="344">
        <f>(E6/7)*2</f>
        <v>0</v>
      </c>
      <c r="I6" s="344">
        <f>(E6-H6)*8</f>
        <v>0</v>
      </c>
      <c r="J6" s="345">
        <f>E6*2</f>
        <v>0</v>
      </c>
      <c r="K6" s="344">
        <f>H6*8</f>
        <v>0</v>
      </c>
      <c r="L6" s="344">
        <f>J6+K6</f>
        <v>0</v>
      </c>
      <c r="M6" s="346"/>
      <c r="N6" s="347">
        <f>(L6*'Rest of the US Pay Tables 2018'!G34)</f>
        <v>0</v>
      </c>
      <c r="O6" s="348">
        <f>(E6*F6)</f>
        <v>0</v>
      </c>
      <c r="P6" s="349">
        <f>O6*D6</f>
        <v>0</v>
      </c>
      <c r="Q6" s="350">
        <f>G6</f>
        <v>0</v>
      </c>
      <c r="R6" s="349">
        <f>Q6*D6</f>
        <v>0</v>
      </c>
      <c r="S6" s="351">
        <f>SUM(M6,N6,O6,Q6)</f>
        <v>0</v>
      </c>
      <c r="T6" s="352">
        <f>IF(S6&gt;=1,S6/E6,0)</f>
        <v>0</v>
      </c>
      <c r="U6" s="353">
        <f>S6*D6</f>
        <v>0</v>
      </c>
      <c r="V6" s="24">
        <f>IF(U6&gt;=1,U6/E6,0)</f>
        <v>0</v>
      </c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</row>
    <row r="7" spans="1:48" ht="14.25" customHeight="1" x14ac:dyDescent="0.2">
      <c r="A7" s="294" t="s">
        <v>1077</v>
      </c>
      <c r="B7" s="11">
        <v>11</v>
      </c>
      <c r="C7" s="115" t="s">
        <v>755</v>
      </c>
      <c r="D7" s="162"/>
      <c r="E7" s="164"/>
      <c r="F7" s="6">
        <f>IF(D7&gt;=1,+D4,0)</f>
        <v>0</v>
      </c>
      <c r="G7" s="6">
        <f>IF(D7&gt;=1,+E4,0)</f>
        <v>0</v>
      </c>
      <c r="H7" s="7">
        <f>(E7/7)*2</f>
        <v>0</v>
      </c>
      <c r="I7" s="7">
        <f>(E7-H7)*8</f>
        <v>0</v>
      </c>
      <c r="J7" s="8">
        <f>E7*2</f>
        <v>0</v>
      </c>
      <c r="K7" s="7">
        <f>H7*8</f>
        <v>0</v>
      </c>
      <c r="L7" s="7">
        <f>J7+K7</f>
        <v>0</v>
      </c>
      <c r="M7" s="163"/>
      <c r="N7" s="41">
        <f>L7*'Rest of the US Pay Tables 2018'!G32</f>
        <v>0</v>
      </c>
      <c r="O7" s="42">
        <f t="shared" ref="O7:O16" si="0">(E7*F7)</f>
        <v>0</v>
      </c>
      <c r="P7" s="111">
        <f t="shared" ref="P7:P16" si="1">O7*D7</f>
        <v>0</v>
      </c>
      <c r="Q7" s="110">
        <f t="shared" ref="Q7:Q16" si="2">G7</f>
        <v>0</v>
      </c>
      <c r="R7" s="111">
        <f t="shared" ref="R7:R16" si="3">Q7*D7</f>
        <v>0</v>
      </c>
      <c r="S7" s="43">
        <f t="shared" ref="S7:S16" si="4">SUM(M7,N7,O7,Q7)</f>
        <v>0</v>
      </c>
      <c r="T7" s="305">
        <f t="shared" ref="T7:T16" si="5">IF(S7&gt;=1,S7/E7,0)</f>
        <v>0</v>
      </c>
      <c r="U7" s="295">
        <f t="shared" ref="U7:U16" si="6">S7*D7</f>
        <v>0</v>
      </c>
      <c r="V7" s="25">
        <f t="shared" ref="V7:V16" si="7">IF(U7&gt;=1,U7/E7,0)</f>
        <v>0</v>
      </c>
    </row>
    <row r="8" spans="1:48" ht="14.25" customHeight="1" x14ac:dyDescent="0.2">
      <c r="A8" s="512" t="s">
        <v>1078</v>
      </c>
      <c r="B8" s="11">
        <v>9</v>
      </c>
      <c r="C8" s="115" t="s">
        <v>756</v>
      </c>
      <c r="D8" s="162"/>
      <c r="E8" s="164"/>
      <c r="F8" s="6">
        <f>IF(D8&gt;=1,+D4,0)</f>
        <v>0</v>
      </c>
      <c r="G8" s="6">
        <f>IF(D8&gt;=1,+E4,0)</f>
        <v>0</v>
      </c>
      <c r="H8" s="7">
        <f>(E8/7)*2</f>
        <v>0</v>
      </c>
      <c r="I8" s="7">
        <f>(E8-H8)*8</f>
        <v>0</v>
      </c>
      <c r="J8" s="8">
        <f>E8*2</f>
        <v>0</v>
      </c>
      <c r="K8" s="7">
        <f>H8*8</f>
        <v>0</v>
      </c>
      <c r="L8" s="7">
        <f>J8+K8</f>
        <v>0</v>
      </c>
      <c r="M8" s="163"/>
      <c r="N8" s="41">
        <f>L8*'Rest of the US Pay Tables 2018'!G28</f>
        <v>0</v>
      </c>
      <c r="O8" s="42">
        <f t="shared" si="0"/>
        <v>0</v>
      </c>
      <c r="P8" s="111">
        <f t="shared" si="1"/>
        <v>0</v>
      </c>
      <c r="Q8" s="110">
        <f t="shared" si="2"/>
        <v>0</v>
      </c>
      <c r="R8" s="111">
        <f t="shared" si="3"/>
        <v>0</v>
      </c>
      <c r="S8" s="43">
        <f t="shared" si="4"/>
        <v>0</v>
      </c>
      <c r="T8" s="305">
        <f t="shared" si="5"/>
        <v>0</v>
      </c>
      <c r="U8" s="295">
        <f t="shared" si="6"/>
        <v>0</v>
      </c>
      <c r="V8" s="25">
        <f t="shared" si="7"/>
        <v>0</v>
      </c>
    </row>
    <row r="9" spans="1:48" x14ac:dyDescent="0.2">
      <c r="A9" s="512" t="s">
        <v>1079</v>
      </c>
      <c r="B9" s="11">
        <v>9</v>
      </c>
      <c r="C9" s="115" t="s">
        <v>756</v>
      </c>
      <c r="D9" s="162"/>
      <c r="E9" s="164"/>
      <c r="F9" s="6">
        <f>IF(D9&gt;=1,+D4,0)</f>
        <v>0</v>
      </c>
      <c r="G9" s="6">
        <f>IF(D9&gt;=1,+E4,0)</f>
        <v>0</v>
      </c>
      <c r="H9" s="7">
        <f>(E9/7)*2</f>
        <v>0</v>
      </c>
      <c r="I9" s="7">
        <f>(E9-H9)*8</f>
        <v>0</v>
      </c>
      <c r="J9" s="8">
        <f>E9*2</f>
        <v>0</v>
      </c>
      <c r="K9" s="7">
        <f>H9*8</f>
        <v>0</v>
      </c>
      <c r="L9" s="7">
        <f>J9+K9</f>
        <v>0</v>
      </c>
      <c r="M9" s="163"/>
      <c r="N9" s="41">
        <f>L9*'Rest of the US Pay Tables 2018'!G28</f>
        <v>0</v>
      </c>
      <c r="O9" s="42">
        <f t="shared" si="0"/>
        <v>0</v>
      </c>
      <c r="P9" s="111">
        <f>O9*D9</f>
        <v>0</v>
      </c>
      <c r="Q9" s="110">
        <f t="shared" si="2"/>
        <v>0</v>
      </c>
      <c r="R9" s="111">
        <f t="shared" si="3"/>
        <v>0</v>
      </c>
      <c r="S9" s="43">
        <f t="shared" si="4"/>
        <v>0</v>
      </c>
      <c r="T9" s="305">
        <f t="shared" si="5"/>
        <v>0</v>
      </c>
      <c r="U9" s="295">
        <f>S9*D9</f>
        <v>0</v>
      </c>
      <c r="V9" s="25">
        <f t="shared" si="7"/>
        <v>0</v>
      </c>
    </row>
    <row r="10" spans="1:48" x14ac:dyDescent="0.2">
      <c r="A10" s="294" t="s">
        <v>1080</v>
      </c>
      <c r="B10" s="11">
        <v>7</v>
      </c>
      <c r="C10" s="115" t="s">
        <v>757</v>
      </c>
      <c r="D10" s="165"/>
      <c r="E10" s="164"/>
      <c r="F10" s="6">
        <f>IF(D10&gt;=1,+D4,0)</f>
        <v>0</v>
      </c>
      <c r="G10" s="6">
        <f>IF(D10&gt;=1,+E4,0)</f>
        <v>0</v>
      </c>
      <c r="H10" s="7">
        <f>(E10/7)*2</f>
        <v>0</v>
      </c>
      <c r="I10" s="7">
        <f t="shared" ref="I10:I16" si="8">(E10-H10)*8</f>
        <v>0</v>
      </c>
      <c r="J10" s="8">
        <f t="shared" ref="J10:J16" si="9">E10*2</f>
        <v>0</v>
      </c>
      <c r="K10" s="7">
        <f t="shared" ref="K10:K16" si="10">H10*8</f>
        <v>0</v>
      </c>
      <c r="L10" s="7">
        <f t="shared" ref="L10:L16" si="11">J10+K10</f>
        <v>0</v>
      </c>
      <c r="M10" s="163"/>
      <c r="N10" s="41">
        <f>L10*'Rest of the US Pay Tables 2018'!G24</f>
        <v>0</v>
      </c>
      <c r="O10" s="42">
        <f t="shared" si="0"/>
        <v>0</v>
      </c>
      <c r="P10" s="111">
        <f t="shared" si="1"/>
        <v>0</v>
      </c>
      <c r="Q10" s="110">
        <f t="shared" si="2"/>
        <v>0</v>
      </c>
      <c r="R10" s="111">
        <f t="shared" si="3"/>
        <v>0</v>
      </c>
      <c r="S10" s="43">
        <f t="shared" si="4"/>
        <v>0</v>
      </c>
      <c r="T10" s="305">
        <f t="shared" si="5"/>
        <v>0</v>
      </c>
      <c r="U10" s="295">
        <f t="shared" si="6"/>
        <v>0</v>
      </c>
      <c r="V10" s="25">
        <f t="shared" si="7"/>
        <v>0</v>
      </c>
    </row>
    <row r="11" spans="1:48" x14ac:dyDescent="0.2">
      <c r="A11" s="294" t="s">
        <v>1081</v>
      </c>
      <c r="B11" s="11">
        <v>7</v>
      </c>
      <c r="C11" s="115" t="s">
        <v>757</v>
      </c>
      <c r="D11" s="162"/>
      <c r="E11" s="164"/>
      <c r="F11" s="6">
        <f>IF(D11&gt;=1,+D4,0)</f>
        <v>0</v>
      </c>
      <c r="G11" s="6">
        <f>IF(D11&gt;=1,+E4,0)</f>
        <v>0</v>
      </c>
      <c r="H11" s="7">
        <f t="shared" ref="H11:H16" si="12">(E11/7)*2</f>
        <v>0</v>
      </c>
      <c r="I11" s="7">
        <f t="shared" si="8"/>
        <v>0</v>
      </c>
      <c r="J11" s="8">
        <f t="shared" si="9"/>
        <v>0</v>
      </c>
      <c r="K11" s="7">
        <f t="shared" si="10"/>
        <v>0</v>
      </c>
      <c r="L11" s="7">
        <f t="shared" si="11"/>
        <v>0</v>
      </c>
      <c r="M11" s="163"/>
      <c r="N11" s="41">
        <f>L11*'Rest of the US Pay Tables 2018'!G24</f>
        <v>0</v>
      </c>
      <c r="O11" s="42">
        <f t="shared" si="0"/>
        <v>0</v>
      </c>
      <c r="P11" s="111">
        <f t="shared" si="1"/>
        <v>0</v>
      </c>
      <c r="Q11" s="110">
        <f t="shared" si="2"/>
        <v>0</v>
      </c>
      <c r="R11" s="111">
        <f t="shared" si="3"/>
        <v>0</v>
      </c>
      <c r="S11" s="43">
        <f t="shared" si="4"/>
        <v>0</v>
      </c>
      <c r="T11" s="305">
        <f t="shared" si="5"/>
        <v>0</v>
      </c>
      <c r="U11" s="295">
        <f t="shared" si="6"/>
        <v>0</v>
      </c>
      <c r="V11" s="25">
        <f t="shared" si="7"/>
        <v>0</v>
      </c>
    </row>
    <row r="12" spans="1:48" x14ac:dyDescent="0.2">
      <c r="A12" s="512" t="s">
        <v>1082</v>
      </c>
      <c r="B12" s="11">
        <v>6</v>
      </c>
      <c r="C12" s="115" t="s">
        <v>758</v>
      </c>
      <c r="D12" s="162"/>
      <c r="E12" s="164"/>
      <c r="F12" s="6">
        <f>IF(D12&gt;=1,+D4,0)</f>
        <v>0</v>
      </c>
      <c r="G12" s="6">
        <f>IF(D12&gt;=1,+E4,0)</f>
        <v>0</v>
      </c>
      <c r="H12" s="7">
        <f t="shared" si="12"/>
        <v>0</v>
      </c>
      <c r="I12" s="7">
        <f t="shared" si="8"/>
        <v>0</v>
      </c>
      <c r="J12" s="8">
        <f t="shared" si="9"/>
        <v>0</v>
      </c>
      <c r="K12" s="7">
        <f t="shared" si="10"/>
        <v>0</v>
      </c>
      <c r="L12" s="7">
        <f t="shared" si="11"/>
        <v>0</v>
      </c>
      <c r="M12" s="163"/>
      <c r="N12" s="41">
        <f>L12*'Rest of the US Pay Tables 2018'!G22</f>
        <v>0</v>
      </c>
      <c r="O12" s="42">
        <f t="shared" si="0"/>
        <v>0</v>
      </c>
      <c r="P12" s="111">
        <f t="shared" si="1"/>
        <v>0</v>
      </c>
      <c r="Q12" s="110">
        <f t="shared" si="2"/>
        <v>0</v>
      </c>
      <c r="R12" s="111">
        <f t="shared" si="3"/>
        <v>0</v>
      </c>
      <c r="S12" s="43">
        <f t="shared" si="4"/>
        <v>0</v>
      </c>
      <c r="T12" s="305">
        <f t="shared" si="5"/>
        <v>0</v>
      </c>
      <c r="U12" s="295">
        <f t="shared" si="6"/>
        <v>0</v>
      </c>
      <c r="V12" s="25">
        <f t="shared" si="7"/>
        <v>0</v>
      </c>
    </row>
    <row r="13" spans="1:48" x14ac:dyDescent="0.2">
      <c r="A13" s="512" t="s">
        <v>1083</v>
      </c>
      <c r="B13" s="11">
        <v>5</v>
      </c>
      <c r="C13" s="115" t="s">
        <v>759</v>
      </c>
      <c r="D13" s="162"/>
      <c r="E13" s="164"/>
      <c r="F13" s="6">
        <f>IF(D13&gt;=1,+D4,0)</f>
        <v>0</v>
      </c>
      <c r="G13" s="6">
        <f>IF(D13&gt;=1,+E4,0)</f>
        <v>0</v>
      </c>
      <c r="H13" s="7">
        <f>(E13/7)*2</f>
        <v>0</v>
      </c>
      <c r="I13" s="7">
        <f>(E13-H13)*8</f>
        <v>0</v>
      </c>
      <c r="J13" s="8">
        <f t="shared" si="9"/>
        <v>0</v>
      </c>
      <c r="K13" s="7">
        <f t="shared" si="10"/>
        <v>0</v>
      </c>
      <c r="L13" s="7">
        <f t="shared" si="11"/>
        <v>0</v>
      </c>
      <c r="M13" s="163"/>
      <c r="N13" s="41">
        <f>L13*'Rest of the US Pay Tables 2018'!G20</f>
        <v>0</v>
      </c>
      <c r="O13" s="42">
        <f t="shared" si="0"/>
        <v>0</v>
      </c>
      <c r="P13" s="111">
        <f t="shared" si="1"/>
        <v>0</v>
      </c>
      <c r="Q13" s="110">
        <f t="shared" si="2"/>
        <v>0</v>
      </c>
      <c r="R13" s="111">
        <f t="shared" si="3"/>
        <v>0</v>
      </c>
      <c r="S13" s="43">
        <f t="shared" si="4"/>
        <v>0</v>
      </c>
      <c r="T13" s="305">
        <f t="shared" si="5"/>
        <v>0</v>
      </c>
      <c r="U13" s="295">
        <f t="shared" si="6"/>
        <v>0</v>
      </c>
      <c r="V13" s="25">
        <f t="shared" si="7"/>
        <v>0</v>
      </c>
    </row>
    <row r="14" spans="1:48" x14ac:dyDescent="0.2">
      <c r="A14" s="512" t="s">
        <v>1083</v>
      </c>
      <c r="B14" s="11">
        <v>4</v>
      </c>
      <c r="C14" s="115" t="s">
        <v>760</v>
      </c>
      <c r="D14" s="162"/>
      <c r="E14" s="164"/>
      <c r="F14" s="6">
        <f>IF(D14&gt;=1,+D4,0)</f>
        <v>0</v>
      </c>
      <c r="G14" s="6">
        <f>IF(D14&gt;=1,+E4,0)</f>
        <v>0</v>
      </c>
      <c r="H14" s="7">
        <f t="shared" si="12"/>
        <v>0</v>
      </c>
      <c r="I14" s="7">
        <f t="shared" si="8"/>
        <v>0</v>
      </c>
      <c r="J14" s="8">
        <f t="shared" si="9"/>
        <v>0</v>
      </c>
      <c r="K14" s="7">
        <f t="shared" si="10"/>
        <v>0</v>
      </c>
      <c r="L14" s="7">
        <f t="shared" si="11"/>
        <v>0</v>
      </c>
      <c r="M14" s="163"/>
      <c r="N14" s="41">
        <f>L14*'Rest of the US Pay Tables 2018'!G18</f>
        <v>0</v>
      </c>
      <c r="O14" s="42">
        <f t="shared" si="0"/>
        <v>0</v>
      </c>
      <c r="P14" s="111">
        <f t="shared" si="1"/>
        <v>0</v>
      </c>
      <c r="Q14" s="110">
        <f t="shared" si="2"/>
        <v>0</v>
      </c>
      <c r="R14" s="111">
        <f t="shared" si="3"/>
        <v>0</v>
      </c>
      <c r="S14" s="43">
        <f t="shared" si="4"/>
        <v>0</v>
      </c>
      <c r="T14" s="305">
        <f t="shared" si="5"/>
        <v>0</v>
      </c>
      <c r="U14" s="295">
        <f t="shared" si="6"/>
        <v>0</v>
      </c>
      <c r="V14" s="25">
        <f t="shared" si="7"/>
        <v>0</v>
      </c>
    </row>
    <row r="15" spans="1:48" x14ac:dyDescent="0.2">
      <c r="A15" s="294" t="s">
        <v>1084</v>
      </c>
      <c r="B15" s="11">
        <v>3</v>
      </c>
      <c r="C15" s="115" t="s">
        <v>761</v>
      </c>
      <c r="D15" s="162"/>
      <c r="E15" s="164"/>
      <c r="F15" s="6">
        <f>IF(D15&gt;=1,+D4,0)</f>
        <v>0</v>
      </c>
      <c r="G15" s="6">
        <f>IF(D15&gt;=1,+E4,0)</f>
        <v>0</v>
      </c>
      <c r="H15" s="7">
        <f>(E15/7)*2</f>
        <v>0</v>
      </c>
      <c r="I15" s="7">
        <f>(E15-H15)*8</f>
        <v>0</v>
      </c>
      <c r="J15" s="8">
        <f>E15*2</f>
        <v>0</v>
      </c>
      <c r="K15" s="7">
        <f t="shared" si="10"/>
        <v>0</v>
      </c>
      <c r="L15" s="7">
        <f t="shared" si="11"/>
        <v>0</v>
      </c>
      <c r="M15" s="163"/>
      <c r="N15" s="41">
        <f>L15*'Rest of the US Pay Tables 2018'!G16</f>
        <v>0</v>
      </c>
      <c r="O15" s="42">
        <f>(E15*F15)</f>
        <v>0</v>
      </c>
      <c r="P15" s="111">
        <f t="shared" si="1"/>
        <v>0</v>
      </c>
      <c r="Q15" s="110">
        <f t="shared" si="2"/>
        <v>0</v>
      </c>
      <c r="R15" s="111">
        <f t="shared" si="3"/>
        <v>0</v>
      </c>
      <c r="S15" s="43">
        <f t="shared" si="4"/>
        <v>0</v>
      </c>
      <c r="T15" s="305">
        <f>IF(S15&gt;=1,S15/E15,0)</f>
        <v>0</v>
      </c>
      <c r="U15" s="295">
        <f t="shared" si="6"/>
        <v>0</v>
      </c>
      <c r="V15" s="25">
        <f>IF(U15&gt;=1,U15/E15,0)</f>
        <v>0</v>
      </c>
    </row>
    <row r="16" spans="1:48" ht="13.5" thickBot="1" x14ac:dyDescent="0.25">
      <c r="A16" s="354" t="s">
        <v>1084</v>
      </c>
      <c r="B16" s="355">
        <v>2</v>
      </c>
      <c r="C16" s="356" t="s">
        <v>762</v>
      </c>
      <c r="D16" s="357"/>
      <c r="E16" s="358"/>
      <c r="F16" s="359">
        <f>IF(D16&gt;=1,+D4,0)</f>
        <v>0</v>
      </c>
      <c r="G16" s="359">
        <f>IF(D16&gt;=1,+E4,0)</f>
        <v>0</v>
      </c>
      <c r="H16" s="360">
        <f t="shared" si="12"/>
        <v>0</v>
      </c>
      <c r="I16" s="360">
        <f t="shared" si="8"/>
        <v>0</v>
      </c>
      <c r="J16" s="361">
        <f t="shared" si="9"/>
        <v>0</v>
      </c>
      <c r="K16" s="360">
        <f t="shared" si="10"/>
        <v>0</v>
      </c>
      <c r="L16" s="360">
        <f t="shared" si="11"/>
        <v>0</v>
      </c>
      <c r="M16" s="362"/>
      <c r="N16" s="363">
        <f>L16*'Rest of the US Pay Tables 2018'!G14</f>
        <v>0</v>
      </c>
      <c r="O16" s="364">
        <f t="shared" si="0"/>
        <v>0</v>
      </c>
      <c r="P16" s="365">
        <f t="shared" si="1"/>
        <v>0</v>
      </c>
      <c r="Q16" s="366">
        <f t="shared" si="2"/>
        <v>0</v>
      </c>
      <c r="R16" s="365">
        <f t="shared" si="3"/>
        <v>0</v>
      </c>
      <c r="S16" s="367">
        <f t="shared" si="4"/>
        <v>0</v>
      </c>
      <c r="T16" s="368">
        <f t="shared" si="5"/>
        <v>0</v>
      </c>
      <c r="U16" s="369">
        <f t="shared" si="6"/>
        <v>0</v>
      </c>
      <c r="V16" s="26">
        <f t="shared" si="7"/>
        <v>0</v>
      </c>
    </row>
    <row r="17" spans="1:31" s="2" customFormat="1" ht="13.5" thickBot="1" x14ac:dyDescent="0.25">
      <c r="A17" s="331" t="s">
        <v>71</v>
      </c>
      <c r="B17" s="332"/>
      <c r="C17" s="332"/>
      <c r="D17" s="332">
        <f>SUM(D6:D16)</f>
        <v>0</v>
      </c>
      <c r="E17" s="332">
        <f>SUM(E6:E16)</f>
        <v>0</v>
      </c>
      <c r="F17" s="297"/>
      <c r="G17" s="297"/>
      <c r="H17" s="333"/>
      <c r="I17" s="333"/>
      <c r="J17" s="297"/>
      <c r="K17" s="333"/>
      <c r="L17" s="334"/>
      <c r="M17" s="335">
        <f>(M6*D6)+(M7*D7)+(M8*D8)+(M9*D9)+(M10*D10)+(M11*D11)+(M12*D12)+(M13*D13)+(M14*D14)+(M15*D15)+(M16*D16)</f>
        <v>0</v>
      </c>
      <c r="N17" s="335">
        <f>(N6*D6)+(N7*D7)+(N8*D8)+(N9*D9)+(N10*D10)+(N11*D11)+(N12*D12)+(N13*D13)+(N14*D14)+(N15*D15)+(N16*D16)</f>
        <v>0</v>
      </c>
      <c r="O17" s="335"/>
      <c r="P17" s="335">
        <f>SUM(P6:P16)</f>
        <v>0</v>
      </c>
      <c r="Q17" s="335"/>
      <c r="R17" s="335">
        <f>SUM(R6:R16)</f>
        <v>0</v>
      </c>
      <c r="S17" s="127"/>
      <c r="T17" s="336">
        <f>SUM(T6:T16)</f>
        <v>0</v>
      </c>
      <c r="U17" s="337">
        <f>SUM(U6:U16)</f>
        <v>0</v>
      </c>
      <c r="V17" s="27">
        <f>SUM(V6:V16)</f>
        <v>0</v>
      </c>
      <c r="X17" s="22"/>
      <c r="Y17" s="22"/>
    </row>
    <row r="18" spans="1:31" s="3" customFormat="1" ht="35.25" customHeight="1" thickTop="1" thickBot="1" x14ac:dyDescent="0.3">
      <c r="A18" s="370" t="s">
        <v>780</v>
      </c>
      <c r="B18" s="371" t="s">
        <v>43</v>
      </c>
      <c r="C18" s="326" t="s">
        <v>1054</v>
      </c>
      <c r="D18" s="325" t="s">
        <v>16</v>
      </c>
      <c r="E18" s="325" t="s">
        <v>15</v>
      </c>
      <c r="F18" s="325"/>
      <c r="G18" s="325"/>
      <c r="H18" s="372" t="s">
        <v>44</v>
      </c>
      <c r="I18" s="325" t="s">
        <v>20</v>
      </c>
      <c r="J18" s="325" t="s">
        <v>45</v>
      </c>
      <c r="K18" s="372" t="s">
        <v>18</v>
      </c>
      <c r="L18" s="372" t="s">
        <v>19</v>
      </c>
      <c r="M18" s="325" t="s">
        <v>748</v>
      </c>
      <c r="N18" s="373" t="s">
        <v>753</v>
      </c>
      <c r="O18" s="373"/>
      <c r="P18" s="373"/>
      <c r="Q18" s="373"/>
      <c r="R18" s="373"/>
      <c r="S18" s="374" t="s">
        <v>46</v>
      </c>
      <c r="T18" s="375" t="s">
        <v>776</v>
      </c>
      <c r="U18" s="376" t="s">
        <v>21</v>
      </c>
      <c r="V18" s="28" t="s">
        <v>31</v>
      </c>
    </row>
    <row r="19" spans="1:31" ht="13.5" thickTop="1" x14ac:dyDescent="0.2">
      <c r="A19" s="338" t="s">
        <v>25</v>
      </c>
      <c r="B19" s="378">
        <v>12</v>
      </c>
      <c r="C19" s="379" t="s">
        <v>72</v>
      </c>
      <c r="D19" s="380"/>
      <c r="E19" s="380"/>
      <c r="F19" s="381"/>
      <c r="G19" s="382"/>
      <c r="H19" s="344">
        <f>(E19/7)*2</f>
        <v>0</v>
      </c>
      <c r="I19" s="383">
        <f>IF(C19="YES",0,(E19-H19)*8)</f>
        <v>0</v>
      </c>
      <c r="J19" s="345">
        <f>E19*2</f>
        <v>0</v>
      </c>
      <c r="K19" s="344">
        <f>H19*8</f>
        <v>0</v>
      </c>
      <c r="L19" s="344">
        <f>J19+K19</f>
        <v>0</v>
      </c>
      <c r="M19" s="384">
        <f>IF(D19&gt;=1,I19*'Rest of the US Pay Tables 2018'!G33,0)</f>
        <v>0</v>
      </c>
      <c r="N19" s="347">
        <f>(L19*'Rest of the US Pay Tables 2018'!G34)</f>
        <v>0</v>
      </c>
      <c r="O19" s="381"/>
      <c r="P19" s="385"/>
      <c r="Q19" s="386"/>
      <c r="R19" s="386"/>
      <c r="S19" s="351">
        <f>IF(D19&gt;=1,SUM(M19,N19,O19,Q19),0)</f>
        <v>0</v>
      </c>
      <c r="T19" s="352">
        <f>IF(D19&gt;=1,S19/E19,0)</f>
        <v>0</v>
      </c>
      <c r="U19" s="353">
        <f>S19*D19</f>
        <v>0</v>
      </c>
      <c r="V19" s="29">
        <f>IF(U19&gt;=1,U19/E19,0)</f>
        <v>0</v>
      </c>
    </row>
    <row r="20" spans="1:31" x14ac:dyDescent="0.2">
      <c r="A20" s="294" t="s">
        <v>32</v>
      </c>
      <c r="B20" s="169">
        <v>11</v>
      </c>
      <c r="C20" s="170" t="s">
        <v>72</v>
      </c>
      <c r="D20" s="167"/>
      <c r="E20" s="171"/>
      <c r="F20" s="14"/>
      <c r="G20" s="47"/>
      <c r="H20" s="7">
        <f t="shared" ref="H20:H33" si="13">(E20/7)*2</f>
        <v>0</v>
      </c>
      <c r="I20" s="52">
        <f t="shared" ref="I20:I33" si="14">IF(C20="YES",0,(E20-H20)*8)</f>
        <v>0</v>
      </c>
      <c r="J20" s="8">
        <f t="shared" ref="J20:J33" si="15">E20*2</f>
        <v>0</v>
      </c>
      <c r="K20" s="7">
        <f t="shared" ref="K20:K33" si="16">H20*8</f>
        <v>0</v>
      </c>
      <c r="L20" s="7">
        <f t="shared" ref="L20:L33" si="17">J20+K20</f>
        <v>0</v>
      </c>
      <c r="M20" s="47">
        <f>IF(D20&gt;=1,I20*'Rest of the US Pay Tables 2018'!G31,0)</f>
        <v>0</v>
      </c>
      <c r="N20" s="41">
        <f>(L20*'Rest of the US Pay Tables 2018'!G32)</f>
        <v>0</v>
      </c>
      <c r="O20" s="14"/>
      <c r="P20" s="76"/>
      <c r="Q20" s="16"/>
      <c r="R20" s="16"/>
      <c r="S20" s="43">
        <f t="shared" ref="S20:S33" si="18">IF(D20&gt;=1,SUM(M20,N20,O20,Q20),0)</f>
        <v>0</v>
      </c>
      <c r="T20" s="305">
        <f>IF(D20&gt;=1,S20/E20,0)</f>
        <v>0</v>
      </c>
      <c r="U20" s="295">
        <f t="shared" ref="U20:U33" si="19">S20*D20</f>
        <v>0</v>
      </c>
      <c r="V20" s="25">
        <f t="shared" ref="V20:V33" si="20">IF(U20&gt;=1,U20/E20,0)</f>
        <v>0</v>
      </c>
    </row>
    <row r="21" spans="1:31" x14ac:dyDescent="0.2">
      <c r="A21" s="294" t="s">
        <v>33</v>
      </c>
      <c r="B21" s="169">
        <v>11</v>
      </c>
      <c r="C21" s="170" t="s">
        <v>72</v>
      </c>
      <c r="D21" s="167"/>
      <c r="E21" s="171"/>
      <c r="F21" s="14"/>
      <c r="G21" s="47"/>
      <c r="H21" s="7">
        <f t="shared" si="13"/>
        <v>0</v>
      </c>
      <c r="I21" s="52">
        <f t="shared" si="14"/>
        <v>0</v>
      </c>
      <c r="J21" s="8">
        <f t="shared" si="15"/>
        <v>0</v>
      </c>
      <c r="K21" s="7">
        <f t="shared" si="16"/>
        <v>0</v>
      </c>
      <c r="L21" s="7">
        <f t="shared" si="17"/>
        <v>0</v>
      </c>
      <c r="M21" s="53">
        <f>IF(D21&gt;=1,I21*'Rest of the US Pay Tables 2018'!G31,0)</f>
        <v>0</v>
      </c>
      <c r="N21" s="41">
        <f>(L21*'Rest of the US Pay Tables 2018'!G32)</f>
        <v>0</v>
      </c>
      <c r="O21" s="14"/>
      <c r="P21" s="76"/>
      <c r="Q21" s="16"/>
      <c r="R21" s="16"/>
      <c r="S21" s="43">
        <f t="shared" si="18"/>
        <v>0</v>
      </c>
      <c r="T21" s="305">
        <f>IF(D21&gt;=1,S21/E21,0)</f>
        <v>0</v>
      </c>
      <c r="U21" s="295">
        <f t="shared" si="19"/>
        <v>0</v>
      </c>
      <c r="V21" s="25">
        <f t="shared" si="20"/>
        <v>0</v>
      </c>
    </row>
    <row r="22" spans="1:31" x14ac:dyDescent="0.2">
      <c r="A22" s="294" t="s">
        <v>1085</v>
      </c>
      <c r="B22" s="169">
        <v>9</v>
      </c>
      <c r="C22" s="170" t="s">
        <v>72</v>
      </c>
      <c r="D22" s="167"/>
      <c r="E22" s="172"/>
      <c r="F22" s="14"/>
      <c r="G22" s="47"/>
      <c r="H22" s="7">
        <f t="shared" si="13"/>
        <v>0</v>
      </c>
      <c r="I22" s="52">
        <f t="shared" si="14"/>
        <v>0</v>
      </c>
      <c r="J22" s="8">
        <f t="shared" si="15"/>
        <v>0</v>
      </c>
      <c r="K22" s="7">
        <f t="shared" si="16"/>
        <v>0</v>
      </c>
      <c r="L22" s="7">
        <f t="shared" si="17"/>
        <v>0</v>
      </c>
      <c r="M22" s="47">
        <f>IF(D22&gt;=1,I22*'Rest of the US Pay Tables 2018'!G27,0)</f>
        <v>0</v>
      </c>
      <c r="N22" s="41">
        <f>(L22*'Rest of the US Pay Tables 2018'!G28)</f>
        <v>0</v>
      </c>
      <c r="O22" s="14"/>
      <c r="P22" s="76"/>
      <c r="Q22" s="16"/>
      <c r="R22" s="16"/>
      <c r="S22" s="43">
        <f t="shared" si="18"/>
        <v>0</v>
      </c>
      <c r="T22" s="305">
        <f>IF(D22&gt;=1,S22/E22,0)</f>
        <v>0</v>
      </c>
      <c r="U22" s="295">
        <f t="shared" si="19"/>
        <v>0</v>
      </c>
      <c r="V22" s="25">
        <f t="shared" si="20"/>
        <v>0</v>
      </c>
    </row>
    <row r="23" spans="1:31" x14ac:dyDescent="0.2">
      <c r="A23" s="294" t="s">
        <v>34</v>
      </c>
      <c r="B23" s="169">
        <v>11</v>
      </c>
      <c r="C23" s="170" t="s">
        <v>73</v>
      </c>
      <c r="D23" s="167"/>
      <c r="E23" s="173"/>
      <c r="F23" s="14"/>
      <c r="G23" s="47"/>
      <c r="H23" s="7">
        <f t="shared" si="13"/>
        <v>0</v>
      </c>
      <c r="I23" s="52">
        <f t="shared" si="14"/>
        <v>0</v>
      </c>
      <c r="J23" s="8">
        <f t="shared" si="15"/>
        <v>0</v>
      </c>
      <c r="K23" s="7">
        <f t="shared" si="16"/>
        <v>0</v>
      </c>
      <c r="L23" s="7">
        <f t="shared" si="17"/>
        <v>0</v>
      </c>
      <c r="M23" s="47">
        <f>IF(D23&gt;=1,I23*'Rest of the US Pay Tables 2018'!G31,0)</f>
        <v>0</v>
      </c>
      <c r="N23" s="41">
        <f>(L23*'Rest of the US Pay Tables 2018'!G32)</f>
        <v>0</v>
      </c>
      <c r="O23" s="14"/>
      <c r="P23" s="76"/>
      <c r="Q23" s="16"/>
      <c r="R23" s="16"/>
      <c r="S23" s="43">
        <f t="shared" si="18"/>
        <v>0</v>
      </c>
      <c r="T23" s="305">
        <f>IF(D23&gt;=1,S23/E23,0)</f>
        <v>0</v>
      </c>
      <c r="U23" s="295">
        <f t="shared" si="19"/>
        <v>0</v>
      </c>
      <c r="V23" s="25">
        <f t="shared" si="20"/>
        <v>0</v>
      </c>
    </row>
    <row r="24" spans="1:31" x14ac:dyDescent="0.2">
      <c r="A24" s="294" t="s">
        <v>35</v>
      </c>
      <c r="B24" s="169">
        <v>9</v>
      </c>
      <c r="C24" s="170" t="s">
        <v>73</v>
      </c>
      <c r="D24" s="167"/>
      <c r="E24" s="173"/>
      <c r="F24" s="14"/>
      <c r="G24" s="47"/>
      <c r="H24" s="7">
        <f t="shared" si="13"/>
        <v>0</v>
      </c>
      <c r="I24" s="52">
        <f t="shared" si="14"/>
        <v>0</v>
      </c>
      <c r="J24" s="8">
        <f t="shared" si="15"/>
        <v>0</v>
      </c>
      <c r="K24" s="7">
        <f t="shared" si="16"/>
        <v>0</v>
      </c>
      <c r="L24" s="7">
        <f t="shared" si="17"/>
        <v>0</v>
      </c>
      <c r="M24" s="53">
        <f>IF(D24&gt;=1,I24*'Rest of the US Pay Tables 2018'!G27,0)</f>
        <v>0</v>
      </c>
      <c r="N24" s="41">
        <f>(L24*'Rest of the US Pay Tables 2018'!G28)</f>
        <v>0</v>
      </c>
      <c r="O24" s="14"/>
      <c r="P24" s="76"/>
      <c r="Q24" s="16"/>
      <c r="R24" s="16"/>
      <c r="S24" s="43">
        <f t="shared" si="18"/>
        <v>0</v>
      </c>
      <c r="T24" s="305">
        <f t="shared" ref="T24:T33" si="21">IF(D24&gt;=1,S24/E24,0)</f>
        <v>0</v>
      </c>
      <c r="U24" s="295">
        <f t="shared" si="19"/>
        <v>0</v>
      </c>
      <c r="V24" s="25">
        <f t="shared" si="20"/>
        <v>0</v>
      </c>
    </row>
    <row r="25" spans="1:31" x14ac:dyDescent="0.2">
      <c r="A25" s="294" t="s">
        <v>36</v>
      </c>
      <c r="B25" s="169">
        <v>9</v>
      </c>
      <c r="C25" s="170" t="s">
        <v>72</v>
      </c>
      <c r="D25" s="167"/>
      <c r="E25" s="172"/>
      <c r="F25" s="14"/>
      <c r="G25" s="47"/>
      <c r="H25" s="7">
        <f t="shared" si="13"/>
        <v>0</v>
      </c>
      <c r="I25" s="52">
        <f t="shared" si="14"/>
        <v>0</v>
      </c>
      <c r="J25" s="8">
        <f t="shared" si="15"/>
        <v>0</v>
      </c>
      <c r="K25" s="7">
        <f t="shared" si="16"/>
        <v>0</v>
      </c>
      <c r="L25" s="7">
        <f t="shared" si="17"/>
        <v>0</v>
      </c>
      <c r="M25" s="47">
        <f>IF(D25&gt;=1,I25*'Rest of the US Pay Tables 2018'!G27,0)</f>
        <v>0</v>
      </c>
      <c r="N25" s="41">
        <f>(L25*'Rest of the US Pay Tables 2018'!G28)</f>
        <v>0</v>
      </c>
      <c r="O25" s="14"/>
      <c r="P25" s="76"/>
      <c r="Q25" s="16"/>
      <c r="R25" s="16"/>
      <c r="S25" s="43">
        <f t="shared" si="18"/>
        <v>0</v>
      </c>
      <c r="T25" s="305">
        <f t="shared" si="21"/>
        <v>0</v>
      </c>
      <c r="U25" s="295">
        <f t="shared" si="19"/>
        <v>0</v>
      </c>
      <c r="V25" s="25">
        <f t="shared" si="20"/>
        <v>0</v>
      </c>
      <c r="AE25" t="s">
        <v>72</v>
      </c>
    </row>
    <row r="26" spans="1:31" x14ac:dyDescent="0.2">
      <c r="A26" s="294" t="s">
        <v>1086</v>
      </c>
      <c r="B26" s="169">
        <v>7</v>
      </c>
      <c r="C26" s="170" t="s">
        <v>72</v>
      </c>
      <c r="D26" s="167"/>
      <c r="E26" s="172"/>
      <c r="F26" s="14"/>
      <c r="G26" s="47"/>
      <c r="H26" s="7">
        <f t="shared" si="13"/>
        <v>0</v>
      </c>
      <c r="I26" s="52">
        <f t="shared" si="14"/>
        <v>0</v>
      </c>
      <c r="J26" s="8">
        <f t="shared" si="15"/>
        <v>0</v>
      </c>
      <c r="K26" s="7">
        <f t="shared" si="16"/>
        <v>0</v>
      </c>
      <c r="L26" s="7">
        <f t="shared" si="17"/>
        <v>0</v>
      </c>
      <c r="M26" s="47">
        <f>IF(D26&gt;=1,I26*'Rest of the US Pay Tables 2018'!G23,0)</f>
        <v>0</v>
      </c>
      <c r="N26" s="41">
        <f>(L26*'Rest of the US Pay Tables 2018'!G24)</f>
        <v>0</v>
      </c>
      <c r="O26" s="14"/>
      <c r="P26" s="76"/>
      <c r="Q26" s="16"/>
      <c r="R26" s="16"/>
      <c r="S26" s="43">
        <f t="shared" si="18"/>
        <v>0</v>
      </c>
      <c r="T26" s="305">
        <f t="shared" si="21"/>
        <v>0</v>
      </c>
      <c r="U26" s="295">
        <f t="shared" si="19"/>
        <v>0</v>
      </c>
      <c r="V26" s="25">
        <f t="shared" si="20"/>
        <v>0</v>
      </c>
      <c r="AE26" t="s">
        <v>73</v>
      </c>
    </row>
    <row r="27" spans="1:31" x14ac:dyDescent="0.2">
      <c r="A27" s="294" t="s">
        <v>14</v>
      </c>
      <c r="B27" s="169">
        <v>7</v>
      </c>
      <c r="C27" s="170" t="s">
        <v>72</v>
      </c>
      <c r="D27" s="167"/>
      <c r="E27" s="172"/>
      <c r="F27" s="14"/>
      <c r="G27" s="47"/>
      <c r="H27" s="7">
        <f t="shared" si="13"/>
        <v>0</v>
      </c>
      <c r="I27" s="52">
        <f t="shared" si="14"/>
        <v>0</v>
      </c>
      <c r="J27" s="8">
        <f t="shared" si="15"/>
        <v>0</v>
      </c>
      <c r="K27" s="7">
        <f t="shared" si="16"/>
        <v>0</v>
      </c>
      <c r="L27" s="7">
        <f t="shared" si="17"/>
        <v>0</v>
      </c>
      <c r="M27" s="53">
        <f>IF(D27&gt;=1,I27*'Rest of the US Pay Tables 2018'!G23,0)</f>
        <v>0</v>
      </c>
      <c r="N27" s="41">
        <f>(L27*'Rest of the US Pay Tables 2018'!G24)</f>
        <v>0</v>
      </c>
      <c r="O27" s="14"/>
      <c r="P27" s="76"/>
      <c r="Q27" s="16"/>
      <c r="R27" s="16"/>
      <c r="S27" s="43">
        <f t="shared" si="18"/>
        <v>0</v>
      </c>
      <c r="T27" s="305">
        <f t="shared" si="21"/>
        <v>0</v>
      </c>
      <c r="U27" s="295">
        <f t="shared" si="19"/>
        <v>0</v>
      </c>
      <c r="V27" s="25">
        <f t="shared" si="20"/>
        <v>0</v>
      </c>
    </row>
    <row r="28" spans="1:31" x14ac:dyDescent="0.2">
      <c r="A28" s="294" t="s">
        <v>37</v>
      </c>
      <c r="B28" s="169">
        <v>6</v>
      </c>
      <c r="C28" s="170" t="s">
        <v>72</v>
      </c>
      <c r="D28" s="167"/>
      <c r="E28" s="172"/>
      <c r="F28" s="14"/>
      <c r="G28" s="47"/>
      <c r="H28" s="7">
        <f t="shared" si="13"/>
        <v>0</v>
      </c>
      <c r="I28" s="52">
        <f t="shared" si="14"/>
        <v>0</v>
      </c>
      <c r="J28" s="8">
        <f t="shared" si="15"/>
        <v>0</v>
      </c>
      <c r="K28" s="7">
        <f t="shared" si="16"/>
        <v>0</v>
      </c>
      <c r="L28" s="7">
        <f t="shared" si="17"/>
        <v>0</v>
      </c>
      <c r="M28" s="47">
        <f>IF(D28&gt;=1,I28*'Rest of the US Pay Tables 2018'!G21,0)</f>
        <v>0</v>
      </c>
      <c r="N28" s="41">
        <f>(L28*'Rest of the US Pay Tables 2018'!G22)</f>
        <v>0</v>
      </c>
      <c r="O28" s="14"/>
      <c r="P28" s="76"/>
      <c r="Q28" s="16"/>
      <c r="R28" s="16"/>
      <c r="S28" s="43">
        <f t="shared" si="18"/>
        <v>0</v>
      </c>
      <c r="T28" s="305">
        <f t="shared" si="21"/>
        <v>0</v>
      </c>
      <c r="U28" s="295">
        <f t="shared" si="19"/>
        <v>0</v>
      </c>
      <c r="V28" s="25">
        <f t="shared" si="20"/>
        <v>0</v>
      </c>
    </row>
    <row r="29" spans="1:31" x14ac:dyDescent="0.2">
      <c r="A29" s="294" t="s">
        <v>38</v>
      </c>
      <c r="B29" s="169">
        <v>5</v>
      </c>
      <c r="C29" s="170" t="s">
        <v>72</v>
      </c>
      <c r="D29" s="167"/>
      <c r="E29" s="172"/>
      <c r="F29" s="14"/>
      <c r="G29" s="47"/>
      <c r="H29" s="7">
        <f t="shared" si="13"/>
        <v>0</v>
      </c>
      <c r="I29" s="52">
        <f t="shared" si="14"/>
        <v>0</v>
      </c>
      <c r="J29" s="8">
        <f t="shared" si="15"/>
        <v>0</v>
      </c>
      <c r="K29" s="7">
        <f t="shared" si="16"/>
        <v>0</v>
      </c>
      <c r="L29" s="7">
        <f t="shared" si="17"/>
        <v>0</v>
      </c>
      <c r="M29" s="47">
        <f>IF(D29&gt;=1,I29*'Rest of the US Pay Tables 2018'!G19,0)</f>
        <v>0</v>
      </c>
      <c r="N29" s="41">
        <f>(L29*'Rest of the US Pay Tables 2018'!G20)</f>
        <v>0</v>
      </c>
      <c r="O29" s="14"/>
      <c r="P29" s="76"/>
      <c r="Q29" s="16"/>
      <c r="R29" s="16"/>
      <c r="S29" s="43">
        <f t="shared" si="18"/>
        <v>0</v>
      </c>
      <c r="T29" s="305">
        <f t="shared" si="21"/>
        <v>0</v>
      </c>
      <c r="U29" s="295">
        <f t="shared" si="19"/>
        <v>0</v>
      </c>
      <c r="V29" s="25">
        <f t="shared" si="20"/>
        <v>0</v>
      </c>
    </row>
    <row r="30" spans="1:31" x14ac:dyDescent="0.2">
      <c r="A30" s="294" t="s">
        <v>39</v>
      </c>
      <c r="B30" s="169">
        <v>4</v>
      </c>
      <c r="C30" s="170" t="s">
        <v>72</v>
      </c>
      <c r="D30" s="167"/>
      <c r="E30" s="172"/>
      <c r="F30" s="14"/>
      <c r="G30" s="47"/>
      <c r="H30" s="7">
        <f t="shared" si="13"/>
        <v>0</v>
      </c>
      <c r="I30" s="52">
        <f t="shared" si="14"/>
        <v>0</v>
      </c>
      <c r="J30" s="8">
        <f t="shared" si="15"/>
        <v>0</v>
      </c>
      <c r="K30" s="7">
        <f t="shared" si="16"/>
        <v>0</v>
      </c>
      <c r="L30" s="7">
        <f t="shared" si="17"/>
        <v>0</v>
      </c>
      <c r="M30" s="53">
        <f>IF(D30&gt;=1,I30*'Rest of the US Pay Tables 2018'!G17,0)</f>
        <v>0</v>
      </c>
      <c r="N30" s="41">
        <f>(L30*'Rest of the US Pay Tables 2018'!G18)</f>
        <v>0</v>
      </c>
      <c r="O30" s="14"/>
      <c r="P30" s="76"/>
      <c r="Q30" s="16"/>
      <c r="R30" s="16"/>
      <c r="S30" s="43">
        <f t="shared" si="18"/>
        <v>0</v>
      </c>
      <c r="T30" s="305">
        <f t="shared" si="21"/>
        <v>0</v>
      </c>
      <c r="U30" s="295">
        <f t="shared" si="19"/>
        <v>0</v>
      </c>
      <c r="V30" s="25">
        <f t="shared" si="20"/>
        <v>0</v>
      </c>
    </row>
    <row r="31" spans="1:31" x14ac:dyDescent="0.2">
      <c r="A31" s="294" t="s">
        <v>40</v>
      </c>
      <c r="B31" s="169">
        <v>4</v>
      </c>
      <c r="C31" s="170" t="s">
        <v>72</v>
      </c>
      <c r="D31" s="167"/>
      <c r="E31" s="172"/>
      <c r="F31" s="14"/>
      <c r="G31" s="47"/>
      <c r="H31" s="7">
        <f t="shared" si="13"/>
        <v>0</v>
      </c>
      <c r="I31" s="52">
        <f t="shared" si="14"/>
        <v>0</v>
      </c>
      <c r="J31" s="8">
        <f t="shared" si="15"/>
        <v>0</v>
      </c>
      <c r="K31" s="7">
        <f t="shared" si="16"/>
        <v>0</v>
      </c>
      <c r="L31" s="7">
        <f t="shared" si="17"/>
        <v>0</v>
      </c>
      <c r="M31" s="47">
        <f>IF(D31&gt;=1,I31*'Rest of the US Pay Tables 2018'!G17,0)</f>
        <v>0</v>
      </c>
      <c r="N31" s="41">
        <f>(L31*'Rest of the US Pay Tables 2018'!G18)</f>
        <v>0</v>
      </c>
      <c r="O31" s="14"/>
      <c r="P31" s="76"/>
      <c r="Q31" s="16"/>
      <c r="R31" s="16"/>
      <c r="S31" s="43">
        <f t="shared" si="18"/>
        <v>0</v>
      </c>
      <c r="T31" s="305">
        <f t="shared" si="21"/>
        <v>0</v>
      </c>
      <c r="U31" s="295">
        <f t="shared" si="19"/>
        <v>0</v>
      </c>
      <c r="V31" s="25">
        <f t="shared" si="20"/>
        <v>0</v>
      </c>
    </row>
    <row r="32" spans="1:31" x14ac:dyDescent="0.2">
      <c r="A32" s="294" t="s">
        <v>41</v>
      </c>
      <c r="B32" s="169">
        <v>3</v>
      </c>
      <c r="C32" s="170" t="s">
        <v>72</v>
      </c>
      <c r="D32" s="167"/>
      <c r="E32" s="172"/>
      <c r="F32" s="14"/>
      <c r="G32" s="47"/>
      <c r="H32" s="7">
        <f t="shared" si="13"/>
        <v>0</v>
      </c>
      <c r="I32" s="52">
        <f t="shared" si="14"/>
        <v>0</v>
      </c>
      <c r="J32" s="8">
        <f t="shared" si="15"/>
        <v>0</v>
      </c>
      <c r="K32" s="7">
        <f t="shared" si="16"/>
        <v>0</v>
      </c>
      <c r="L32" s="7">
        <f t="shared" si="17"/>
        <v>0</v>
      </c>
      <c r="M32" s="47">
        <f>IF(D32&gt;=1,I32*'Rest of the US Pay Tables 2018'!G15,0)</f>
        <v>0</v>
      </c>
      <c r="N32" s="41">
        <f>(L32*'Rest of the US Pay Tables 2018'!G16)</f>
        <v>0</v>
      </c>
      <c r="O32" s="14"/>
      <c r="P32" s="76"/>
      <c r="Q32" s="16"/>
      <c r="R32" s="16"/>
      <c r="S32" s="43">
        <f t="shared" si="18"/>
        <v>0</v>
      </c>
      <c r="T32" s="305">
        <f t="shared" si="21"/>
        <v>0</v>
      </c>
      <c r="U32" s="295">
        <f t="shared" si="19"/>
        <v>0</v>
      </c>
      <c r="V32" s="25">
        <f t="shared" si="20"/>
        <v>0</v>
      </c>
    </row>
    <row r="33" spans="1:55" ht="13.5" thickBot="1" x14ac:dyDescent="0.25">
      <c r="A33" s="354" t="s">
        <v>42</v>
      </c>
      <c r="B33" s="387">
        <v>2</v>
      </c>
      <c r="C33" s="388" t="s">
        <v>72</v>
      </c>
      <c r="D33" s="389"/>
      <c r="E33" s="390"/>
      <c r="F33" s="391"/>
      <c r="G33" s="392"/>
      <c r="H33" s="360">
        <f t="shared" si="13"/>
        <v>0</v>
      </c>
      <c r="I33" s="393">
        <f t="shared" si="14"/>
        <v>0</v>
      </c>
      <c r="J33" s="361">
        <f t="shared" si="15"/>
        <v>0</v>
      </c>
      <c r="K33" s="360">
        <f t="shared" si="16"/>
        <v>0</v>
      </c>
      <c r="L33" s="360">
        <f t="shared" si="17"/>
        <v>0</v>
      </c>
      <c r="M33" s="392">
        <f>IF(D33&gt;=1,I33*'Rest of the US Pay Tables 2018'!G13,0)</f>
        <v>0</v>
      </c>
      <c r="N33" s="363">
        <f>(L33*'Rest of the US Pay Tables 2018'!G14)</f>
        <v>0</v>
      </c>
      <c r="O33" s="391"/>
      <c r="P33" s="394"/>
      <c r="Q33" s="395"/>
      <c r="R33" s="395"/>
      <c r="S33" s="367">
        <f t="shared" si="18"/>
        <v>0</v>
      </c>
      <c r="T33" s="368">
        <f t="shared" si="21"/>
        <v>0</v>
      </c>
      <c r="U33" s="396">
        <f t="shared" si="19"/>
        <v>0</v>
      </c>
      <c r="V33" s="30">
        <f t="shared" si="20"/>
        <v>0</v>
      </c>
    </row>
    <row r="34" spans="1:55" s="2" customFormat="1" ht="13.5" thickBot="1" x14ac:dyDescent="0.25">
      <c r="A34" s="331" t="s">
        <v>59</v>
      </c>
      <c r="B34" s="332"/>
      <c r="C34" s="332"/>
      <c r="D34" s="332">
        <f>SUM(D19:D33)</f>
        <v>0</v>
      </c>
      <c r="E34" s="332">
        <f>SUM(E19:E33)</f>
        <v>0</v>
      </c>
      <c r="F34" s="332"/>
      <c r="G34" s="332"/>
      <c r="H34" s="332"/>
      <c r="I34" s="332"/>
      <c r="J34" s="332"/>
      <c r="K34" s="332"/>
      <c r="L34" s="332"/>
      <c r="M34" s="377"/>
      <c r="N34" s="335">
        <f>(N19*D19)+(N20*D20)+(N21*D21)+(N22*D22)+(N23*D23)+(N24*D24)+(N25*D25)+(N26*D26)+(N27*D27)+(N28*D28)+(N29*D29)+(N30*D30)+(N31*D31)+(N32*D32)+(N33*D33)</f>
        <v>0</v>
      </c>
      <c r="O34" s="332"/>
      <c r="P34" s="332"/>
      <c r="Q34" s="332"/>
      <c r="R34" s="377"/>
      <c r="S34" s="298">
        <f>SUM(S19:S33)</f>
        <v>0</v>
      </c>
      <c r="T34" s="336">
        <f>SUM(T19:T33)</f>
        <v>0</v>
      </c>
      <c r="U34" s="337">
        <f>SUM(U19:U33)</f>
        <v>0</v>
      </c>
      <c r="V34" s="31">
        <f>SUM(V19:V33)</f>
        <v>0</v>
      </c>
    </row>
    <row r="35" spans="1:55" s="3" customFormat="1" ht="39" customHeight="1" thickTop="1" thickBot="1" x14ac:dyDescent="0.3">
      <c r="A35" s="370" t="s">
        <v>51</v>
      </c>
      <c r="B35" s="371" t="s">
        <v>60</v>
      </c>
      <c r="C35" s="397" t="s">
        <v>832</v>
      </c>
      <c r="D35" s="325" t="s">
        <v>16</v>
      </c>
      <c r="E35" s="325" t="s">
        <v>15</v>
      </c>
      <c r="F35" s="325" t="s">
        <v>29</v>
      </c>
      <c r="G35" s="325" t="s">
        <v>720</v>
      </c>
      <c r="H35" s="325" t="s">
        <v>775</v>
      </c>
      <c r="I35" s="325"/>
      <c r="J35" s="373"/>
      <c r="K35" s="373"/>
      <c r="L35" s="373"/>
      <c r="M35" s="373" t="s">
        <v>721</v>
      </c>
      <c r="N35" s="325" t="s">
        <v>752</v>
      </c>
      <c r="O35" s="371"/>
      <c r="P35" s="373" t="s">
        <v>749</v>
      </c>
      <c r="Q35" s="371"/>
      <c r="R35" s="373"/>
      <c r="S35" s="374" t="s">
        <v>46</v>
      </c>
      <c r="T35" s="375" t="s">
        <v>776</v>
      </c>
      <c r="U35" s="376" t="s">
        <v>21</v>
      </c>
      <c r="V35" s="28" t="s">
        <v>31</v>
      </c>
      <c r="AC35"/>
    </row>
    <row r="36" spans="1:55" ht="13.5" thickTop="1" x14ac:dyDescent="0.2">
      <c r="A36" s="338" t="s">
        <v>343</v>
      </c>
      <c r="B36" s="386" t="s">
        <v>106</v>
      </c>
      <c r="C36" s="402" t="s">
        <v>106</v>
      </c>
      <c r="D36" s="380"/>
      <c r="E36" s="380"/>
      <c r="F36" s="386">
        <f t="shared" ref="F36:F43" si="22">IF(D36&gt;=1,+$D$4,0)</f>
        <v>0</v>
      </c>
      <c r="G36" s="386">
        <f>IF(D36&gt;=1,+$E$4,0)</f>
        <v>0</v>
      </c>
      <c r="H36" s="386">
        <f>IF(D36:D36&gt;=1,$D$4+$E$4,0)</f>
        <v>0</v>
      </c>
      <c r="I36" s="345"/>
      <c r="J36" s="403"/>
      <c r="K36" s="403"/>
      <c r="L36" s="404"/>
      <c r="M36" s="347">
        <f>((F36*E36)+G36)*D36</f>
        <v>0</v>
      </c>
      <c r="N36" s="345">
        <f t="shared" ref="N36:N44" si="23">E36*10</f>
        <v>0</v>
      </c>
      <c r="O36" s="386"/>
      <c r="P36" s="347">
        <f>IF(D36&gt;=1,(10*E36)*'IQCS Positions &amp; AD Rates'!B381,0)</f>
        <v>0</v>
      </c>
      <c r="Q36" s="405"/>
      <c r="R36" s="347"/>
      <c r="S36" s="406">
        <f>IF(D36&gt;=1,P36+M36,0)</f>
        <v>0</v>
      </c>
      <c r="T36" s="407">
        <f>IF(S36&gt;=1,S36/E36,0)</f>
        <v>0</v>
      </c>
      <c r="U36" s="353">
        <f>S36*D36</f>
        <v>0</v>
      </c>
      <c r="V36" s="24">
        <f t="shared" ref="V36:V43" si="24">IF(U36&gt;=1,U36/E36,0)</f>
        <v>0</v>
      </c>
      <c r="AE36" s="18"/>
      <c r="AF36" s="18"/>
      <c r="AG36" s="18"/>
      <c r="AH36" s="18"/>
      <c r="AI36" s="63"/>
      <c r="AJ36" s="72"/>
      <c r="AK36" s="5"/>
      <c r="AL36" s="73"/>
      <c r="AM36" s="73"/>
      <c r="AN36" s="73"/>
      <c r="AO36" s="73"/>
      <c r="AP36" s="73"/>
      <c r="AQ36" s="74"/>
      <c r="AR36" s="74"/>
      <c r="AS36" s="74"/>
      <c r="AT36" s="74"/>
      <c r="AU36" s="74"/>
      <c r="AV36" s="74"/>
      <c r="AW36" s="74"/>
      <c r="AX36" s="5"/>
      <c r="AY36" s="5"/>
      <c r="AZ36" s="5"/>
      <c r="BA36" s="5"/>
      <c r="BB36" s="5"/>
      <c r="BC36" s="73"/>
    </row>
    <row r="37" spans="1:55" x14ac:dyDescent="0.2">
      <c r="A37" s="294" t="s">
        <v>341</v>
      </c>
      <c r="B37" s="16" t="s">
        <v>198</v>
      </c>
      <c r="C37" s="46" t="s">
        <v>198</v>
      </c>
      <c r="D37" s="168"/>
      <c r="E37" s="168"/>
      <c r="F37" s="16">
        <f t="shared" si="22"/>
        <v>0</v>
      </c>
      <c r="G37" s="13">
        <f t="shared" ref="G37:G44" si="25">IF(D37&gt;=1,+$E$4,0)</f>
        <v>0</v>
      </c>
      <c r="H37" s="16">
        <f t="shared" ref="H37:H44" si="26">IF(D37:D37&gt;=1,$D$4+$E$4,0)</f>
        <v>0</v>
      </c>
      <c r="I37" s="8"/>
      <c r="J37" s="9"/>
      <c r="K37" s="9"/>
      <c r="L37" s="10"/>
      <c r="M37" s="44">
        <f t="shared" ref="M37:M44" si="27">((F37*E37)+G37)*D37</f>
        <v>0</v>
      </c>
      <c r="N37" s="8">
        <f t="shared" si="23"/>
        <v>0</v>
      </c>
      <c r="O37" s="16"/>
      <c r="P37" s="44">
        <f>IF(D37&gt;=1,(10*E37)*'IQCS Positions &amp; AD Rates'!B382,0)</f>
        <v>0</v>
      </c>
      <c r="Q37" s="18"/>
      <c r="R37" s="41"/>
      <c r="S37" s="112">
        <f t="shared" ref="S37:S44" si="28">IF(D37&gt;=1,P37+M37,0)</f>
        <v>0</v>
      </c>
      <c r="T37" s="306">
        <f>IF(S37&gt;=1,S37/E37,0)</f>
        <v>0</v>
      </c>
      <c r="U37" s="295">
        <f>S37*D37</f>
        <v>0</v>
      </c>
      <c r="V37" s="25">
        <f t="shared" si="24"/>
        <v>0</v>
      </c>
      <c r="AE37" s="18"/>
      <c r="AF37" s="18"/>
      <c r="AG37" s="18"/>
      <c r="AH37" s="18"/>
      <c r="AI37" s="63"/>
      <c r="AJ37" s="72"/>
      <c r="AK37" s="5"/>
      <c r="AL37" s="73"/>
      <c r="AM37" s="73"/>
      <c r="AN37" s="73"/>
      <c r="AO37" s="73"/>
      <c r="AP37" s="73"/>
      <c r="AQ37" s="74"/>
      <c r="AR37" s="74"/>
      <c r="AS37" s="74"/>
      <c r="AT37" s="74"/>
      <c r="AU37" s="74"/>
      <c r="AV37" s="74"/>
      <c r="AW37" s="74"/>
      <c r="AX37" s="5"/>
      <c r="AY37" s="5"/>
      <c r="AZ37" s="5"/>
      <c r="BA37" s="5"/>
      <c r="BB37" s="5"/>
      <c r="BC37" s="73"/>
    </row>
    <row r="38" spans="1:55" x14ac:dyDescent="0.2">
      <c r="A38" s="294" t="s">
        <v>445</v>
      </c>
      <c r="B38" s="16" t="s">
        <v>180</v>
      </c>
      <c r="C38" s="46" t="s">
        <v>180</v>
      </c>
      <c r="D38" s="168"/>
      <c r="E38" s="168"/>
      <c r="F38" s="16">
        <f t="shared" si="22"/>
        <v>0</v>
      </c>
      <c r="G38" s="13">
        <f t="shared" si="25"/>
        <v>0</v>
      </c>
      <c r="H38" s="16">
        <f t="shared" si="26"/>
        <v>0</v>
      </c>
      <c r="I38" s="8"/>
      <c r="J38" s="9"/>
      <c r="K38" s="9"/>
      <c r="L38" s="10"/>
      <c r="M38" s="44">
        <f t="shared" si="27"/>
        <v>0</v>
      </c>
      <c r="N38" s="8">
        <f t="shared" si="23"/>
        <v>0</v>
      </c>
      <c r="O38" s="16"/>
      <c r="P38" s="44">
        <f>IF(D38&gt;=1,(10*E38)*'IQCS Positions &amp; AD Rates'!B383,0)</f>
        <v>0</v>
      </c>
      <c r="Q38" s="18"/>
      <c r="R38" s="41"/>
      <c r="S38" s="112">
        <f t="shared" si="28"/>
        <v>0</v>
      </c>
      <c r="T38" s="306">
        <f t="shared" ref="T38:T44" si="29">IF(S38&gt;=1,S38/E38,0)</f>
        <v>0</v>
      </c>
      <c r="U38" s="295">
        <f t="shared" ref="U38:U44" si="30">S38*D38</f>
        <v>0</v>
      </c>
      <c r="V38" s="25">
        <f t="shared" si="24"/>
        <v>0</v>
      </c>
      <c r="AE38" s="18"/>
      <c r="AF38" s="18"/>
      <c r="AG38" s="18"/>
      <c r="AH38" s="18"/>
      <c r="AI38" s="63"/>
      <c r="AJ38" s="72"/>
      <c r="AK38" s="5"/>
      <c r="AL38" s="73"/>
      <c r="AM38" s="73"/>
      <c r="AN38" s="73"/>
      <c r="AO38" s="73"/>
      <c r="AP38" s="73"/>
      <c r="AQ38" s="74"/>
      <c r="AR38" s="74"/>
      <c r="AS38" s="74"/>
      <c r="AT38" s="74"/>
      <c r="AU38" s="74"/>
      <c r="AV38" s="74"/>
      <c r="AW38" s="74"/>
      <c r="AX38" s="5"/>
      <c r="AY38" s="5"/>
      <c r="AZ38" s="5"/>
      <c r="BA38" s="5"/>
      <c r="BB38" s="5"/>
      <c r="BC38" s="73"/>
    </row>
    <row r="39" spans="1:55" x14ac:dyDescent="0.2">
      <c r="A39" s="294" t="s">
        <v>299</v>
      </c>
      <c r="B39" s="16" t="s">
        <v>147</v>
      </c>
      <c r="C39" s="46" t="s">
        <v>147</v>
      </c>
      <c r="D39" s="168"/>
      <c r="E39" s="168"/>
      <c r="F39" s="16">
        <f t="shared" si="22"/>
        <v>0</v>
      </c>
      <c r="G39" s="13">
        <f t="shared" si="25"/>
        <v>0</v>
      </c>
      <c r="H39" s="16">
        <f t="shared" si="26"/>
        <v>0</v>
      </c>
      <c r="I39" s="8"/>
      <c r="J39" s="9"/>
      <c r="K39" s="9"/>
      <c r="L39" s="10"/>
      <c r="M39" s="44">
        <f t="shared" si="27"/>
        <v>0</v>
      </c>
      <c r="N39" s="8">
        <f t="shared" si="23"/>
        <v>0</v>
      </c>
      <c r="O39" s="16"/>
      <c r="P39" s="44">
        <f>IF(D39&gt;=1,(10*E39)*'IQCS Positions &amp; AD Rates'!B384,0)</f>
        <v>0</v>
      </c>
      <c r="Q39" s="18"/>
      <c r="R39" s="41"/>
      <c r="S39" s="112">
        <f t="shared" si="28"/>
        <v>0</v>
      </c>
      <c r="T39" s="306">
        <f t="shared" si="29"/>
        <v>0</v>
      </c>
      <c r="U39" s="295">
        <f t="shared" si="30"/>
        <v>0</v>
      </c>
      <c r="V39" s="25">
        <f t="shared" si="24"/>
        <v>0</v>
      </c>
      <c r="AE39" s="18"/>
      <c r="AF39" s="18"/>
      <c r="AG39" s="18"/>
      <c r="AH39" s="18"/>
      <c r="AI39" s="63"/>
    </row>
    <row r="40" spans="1:55" x14ac:dyDescent="0.2">
      <c r="A40" s="512" t="s">
        <v>1057</v>
      </c>
      <c r="B40" s="16" t="s">
        <v>228</v>
      </c>
      <c r="C40" s="46" t="s">
        <v>228</v>
      </c>
      <c r="D40" s="168"/>
      <c r="E40" s="168"/>
      <c r="F40" s="16">
        <f t="shared" si="22"/>
        <v>0</v>
      </c>
      <c r="G40" s="13">
        <f t="shared" si="25"/>
        <v>0</v>
      </c>
      <c r="H40" s="16">
        <f t="shared" si="26"/>
        <v>0</v>
      </c>
      <c r="I40" s="8"/>
      <c r="J40" s="9"/>
      <c r="K40" s="9"/>
      <c r="L40" s="10"/>
      <c r="M40" s="44">
        <f>((F40*E40)+G40)*D40</f>
        <v>0</v>
      </c>
      <c r="N40" s="8">
        <f t="shared" si="23"/>
        <v>0</v>
      </c>
      <c r="O40" s="16"/>
      <c r="P40" s="44">
        <f>IF(D40&gt;=1,(10*E40)*'IQCS Positions &amp; AD Rates'!B385,0)</f>
        <v>0</v>
      </c>
      <c r="Q40" s="18"/>
      <c r="R40" s="41"/>
      <c r="S40" s="112">
        <f t="shared" si="28"/>
        <v>0</v>
      </c>
      <c r="T40" s="306">
        <f t="shared" si="29"/>
        <v>0</v>
      </c>
      <c r="U40" s="295">
        <f t="shared" si="30"/>
        <v>0</v>
      </c>
      <c r="V40" s="25">
        <f t="shared" si="24"/>
        <v>0</v>
      </c>
      <c r="AE40" s="18"/>
      <c r="AF40" s="18"/>
      <c r="AG40" s="18"/>
      <c r="AH40" s="18"/>
      <c r="AI40" s="63"/>
    </row>
    <row r="41" spans="1:55" x14ac:dyDescent="0.2">
      <c r="A41" s="294" t="s">
        <v>280</v>
      </c>
      <c r="B41" s="16" t="s">
        <v>163</v>
      </c>
      <c r="C41" s="46" t="s">
        <v>163</v>
      </c>
      <c r="D41" s="168"/>
      <c r="E41" s="168"/>
      <c r="F41" s="16">
        <f t="shared" si="22"/>
        <v>0</v>
      </c>
      <c r="G41" s="13">
        <f t="shared" si="25"/>
        <v>0</v>
      </c>
      <c r="H41" s="16">
        <f t="shared" si="26"/>
        <v>0</v>
      </c>
      <c r="I41" s="8"/>
      <c r="J41" s="9"/>
      <c r="K41" s="9"/>
      <c r="L41" s="10"/>
      <c r="M41" s="44">
        <f t="shared" si="27"/>
        <v>0</v>
      </c>
      <c r="N41" s="8">
        <f t="shared" si="23"/>
        <v>0</v>
      </c>
      <c r="O41" s="16"/>
      <c r="P41" s="44">
        <f>IF(D41&gt;=1,(10*E41)*'IQCS Positions &amp; AD Rates'!B386,0)</f>
        <v>0</v>
      </c>
      <c r="Q41" s="18"/>
      <c r="R41" s="41"/>
      <c r="S41" s="112">
        <f t="shared" si="28"/>
        <v>0</v>
      </c>
      <c r="T41" s="306">
        <f t="shared" si="29"/>
        <v>0</v>
      </c>
      <c r="U41" s="295">
        <f t="shared" si="30"/>
        <v>0</v>
      </c>
      <c r="V41" s="25">
        <f t="shared" si="24"/>
        <v>0</v>
      </c>
      <c r="AE41" s="18"/>
      <c r="AF41" s="18"/>
      <c r="AG41" s="18"/>
      <c r="AH41" s="18"/>
      <c r="AI41" s="63"/>
    </row>
    <row r="42" spans="1:55" x14ac:dyDescent="0.2">
      <c r="A42" s="512" t="s">
        <v>1058</v>
      </c>
      <c r="B42" s="16" t="s">
        <v>241</v>
      </c>
      <c r="C42" s="46" t="s">
        <v>241</v>
      </c>
      <c r="D42" s="168"/>
      <c r="E42" s="168"/>
      <c r="F42" s="16">
        <f t="shared" si="22"/>
        <v>0</v>
      </c>
      <c r="G42" s="13">
        <f t="shared" si="25"/>
        <v>0</v>
      </c>
      <c r="H42" s="16">
        <f t="shared" si="26"/>
        <v>0</v>
      </c>
      <c r="I42" s="8"/>
      <c r="J42" s="9"/>
      <c r="K42" s="9"/>
      <c r="L42" s="10"/>
      <c r="M42" s="44">
        <f t="shared" si="27"/>
        <v>0</v>
      </c>
      <c r="N42" s="8">
        <f t="shared" si="23"/>
        <v>0</v>
      </c>
      <c r="O42" s="16"/>
      <c r="P42" s="44">
        <f>IF(D42&gt;=1,(10*E42)*'IQCS Positions &amp; AD Rates'!B387,0)</f>
        <v>0</v>
      </c>
      <c r="Q42" s="18"/>
      <c r="R42" s="41"/>
      <c r="S42" s="112">
        <f t="shared" si="28"/>
        <v>0</v>
      </c>
      <c r="T42" s="306">
        <f t="shared" si="29"/>
        <v>0</v>
      </c>
      <c r="U42" s="295">
        <f t="shared" si="30"/>
        <v>0</v>
      </c>
      <c r="V42" s="26">
        <f t="shared" si="24"/>
        <v>0</v>
      </c>
      <c r="AE42" s="18"/>
      <c r="AF42" s="18"/>
      <c r="AG42" s="18"/>
      <c r="AH42" s="18"/>
      <c r="AI42" s="63"/>
    </row>
    <row r="43" spans="1:55" x14ac:dyDescent="0.2">
      <c r="A43" s="294" t="s">
        <v>782</v>
      </c>
      <c r="B43" s="16" t="s">
        <v>160</v>
      </c>
      <c r="C43" s="46" t="s">
        <v>160</v>
      </c>
      <c r="D43" s="168"/>
      <c r="E43" s="168"/>
      <c r="F43" s="16">
        <f t="shared" si="22"/>
        <v>0</v>
      </c>
      <c r="G43" s="13">
        <f t="shared" si="25"/>
        <v>0</v>
      </c>
      <c r="H43" s="16">
        <f t="shared" si="26"/>
        <v>0</v>
      </c>
      <c r="I43" s="8"/>
      <c r="J43" s="9"/>
      <c r="K43" s="9"/>
      <c r="L43" s="10"/>
      <c r="M43" s="44">
        <f t="shared" si="27"/>
        <v>0</v>
      </c>
      <c r="N43" s="8">
        <f t="shared" si="23"/>
        <v>0</v>
      </c>
      <c r="O43" s="16"/>
      <c r="P43" s="44">
        <f>IF(D43&gt;=1,(10*E43)*'IQCS Positions &amp; AD Rates'!B388,0)</f>
        <v>0</v>
      </c>
      <c r="Q43" s="18"/>
      <c r="R43" s="41"/>
      <c r="S43" s="112">
        <f t="shared" si="28"/>
        <v>0</v>
      </c>
      <c r="T43" s="306">
        <f t="shared" si="29"/>
        <v>0</v>
      </c>
      <c r="U43" s="295">
        <f t="shared" si="30"/>
        <v>0</v>
      </c>
      <c r="V43" s="26">
        <f t="shared" si="24"/>
        <v>0</v>
      </c>
      <c r="AE43" s="18"/>
      <c r="AF43" s="18"/>
      <c r="AG43" s="18"/>
      <c r="AH43" s="18"/>
      <c r="AI43" s="63"/>
    </row>
    <row r="44" spans="1:55" ht="13.5" thickBot="1" x14ac:dyDescent="0.25">
      <c r="A44" s="354" t="s">
        <v>722</v>
      </c>
      <c r="B44" s="395" t="s">
        <v>144</v>
      </c>
      <c r="C44" s="408" t="s">
        <v>144</v>
      </c>
      <c r="D44" s="409"/>
      <c r="E44" s="409"/>
      <c r="F44" s="395">
        <f>IF(D44&gt;=1,+D4,0)</f>
        <v>0</v>
      </c>
      <c r="G44" s="410">
        <f t="shared" si="25"/>
        <v>0</v>
      </c>
      <c r="H44" s="395">
        <f t="shared" si="26"/>
        <v>0</v>
      </c>
      <c r="I44" s="361"/>
      <c r="J44" s="411"/>
      <c r="K44" s="411"/>
      <c r="L44" s="412"/>
      <c r="M44" s="413">
        <f t="shared" si="27"/>
        <v>0</v>
      </c>
      <c r="N44" s="361">
        <f t="shared" si="23"/>
        <v>0</v>
      </c>
      <c r="O44" s="395"/>
      <c r="P44" s="413">
        <f>IF(D44&gt;=1,(10*E44)*'IQCS Positions &amp; AD Rates'!B389,0)</f>
        <v>0</v>
      </c>
      <c r="Q44" s="414"/>
      <c r="R44" s="363"/>
      <c r="S44" s="415">
        <f t="shared" si="28"/>
        <v>0</v>
      </c>
      <c r="T44" s="416">
        <f t="shared" si="29"/>
        <v>0</v>
      </c>
      <c r="U44" s="396">
        <f t="shared" si="30"/>
        <v>0</v>
      </c>
      <c r="V44" s="30">
        <f>IF(U44&gt;=1,U44/E44,0)</f>
        <v>0</v>
      </c>
      <c r="AE44" s="18"/>
      <c r="AF44" s="18"/>
      <c r="AG44" s="18"/>
      <c r="AH44" s="18"/>
      <c r="AI44" s="63"/>
    </row>
    <row r="45" spans="1:55" s="2" customFormat="1" ht="13.5" thickBot="1" x14ac:dyDescent="0.25">
      <c r="A45" s="331" t="s">
        <v>58</v>
      </c>
      <c r="B45" s="332"/>
      <c r="C45" s="332"/>
      <c r="D45" s="332">
        <f>SUM(D36:D44)</f>
        <v>0</v>
      </c>
      <c r="E45" s="332">
        <f>SUM(E36:E44)</f>
        <v>0</v>
      </c>
      <c r="F45" s="332"/>
      <c r="G45" s="332"/>
      <c r="H45" s="332"/>
      <c r="I45" s="332"/>
      <c r="J45" s="398"/>
      <c r="K45" s="399"/>
      <c r="L45" s="400"/>
      <c r="M45" s="398"/>
      <c r="N45" s="401"/>
      <c r="O45" s="297"/>
      <c r="P45" s="127">
        <f>SUM(P36:P44)</f>
        <v>0</v>
      </c>
      <c r="Q45" s="298"/>
      <c r="R45" s="335"/>
      <c r="S45" s="127">
        <f>SUM(S36:S44)</f>
        <v>0</v>
      </c>
      <c r="T45" s="336">
        <f>SUM(T36:T44)</f>
        <v>0</v>
      </c>
      <c r="U45" s="337">
        <f>SUM(U36:U44)</f>
        <v>0</v>
      </c>
      <c r="V45" s="31">
        <f>SUM(V36:V44)</f>
        <v>0</v>
      </c>
      <c r="AE45" s="18"/>
      <c r="AF45" s="18"/>
      <c r="AG45" s="18"/>
      <c r="AH45" s="18"/>
      <c r="AI45" s="63"/>
    </row>
    <row r="46" spans="1:55" ht="27.75" customHeight="1" thickTop="1" thickBot="1" x14ac:dyDescent="0.3">
      <c r="A46" s="370" t="s">
        <v>50</v>
      </c>
      <c r="B46" s="371" t="s">
        <v>60</v>
      </c>
      <c r="C46" s="397" t="s">
        <v>832</v>
      </c>
      <c r="D46" s="325" t="s">
        <v>16</v>
      </c>
      <c r="E46" s="325" t="s">
        <v>15</v>
      </c>
      <c r="F46" s="325" t="s">
        <v>29</v>
      </c>
      <c r="G46" s="325"/>
      <c r="H46" s="325"/>
      <c r="I46" s="325"/>
      <c r="J46" s="373"/>
      <c r="K46" s="373"/>
      <c r="L46" s="373"/>
      <c r="M46" s="373" t="s">
        <v>751</v>
      </c>
      <c r="N46" s="325" t="s">
        <v>750</v>
      </c>
      <c r="O46" s="371"/>
      <c r="P46" s="373" t="s">
        <v>749</v>
      </c>
      <c r="Q46" s="371"/>
      <c r="R46" s="373"/>
      <c r="S46" s="374" t="s">
        <v>46</v>
      </c>
      <c r="T46" s="375" t="s">
        <v>776</v>
      </c>
      <c r="U46" s="376" t="s">
        <v>21</v>
      </c>
      <c r="V46" s="28" t="s">
        <v>31</v>
      </c>
      <c r="X46" s="40"/>
      <c r="AE46" s="18"/>
      <c r="AF46" s="18"/>
      <c r="AG46" s="18"/>
      <c r="AH46" s="18"/>
      <c r="AI46" s="63"/>
    </row>
    <row r="47" spans="1:55" ht="13.5" thickTop="1" x14ac:dyDescent="0.2">
      <c r="A47" s="338" t="s">
        <v>343</v>
      </c>
      <c r="B47" s="386" t="s">
        <v>106</v>
      </c>
      <c r="C47" s="402" t="s">
        <v>106</v>
      </c>
      <c r="D47" s="380"/>
      <c r="E47" s="380"/>
      <c r="F47" s="386">
        <v>0</v>
      </c>
      <c r="G47" s="386"/>
      <c r="H47" s="386"/>
      <c r="I47" s="345"/>
      <c r="J47" s="403"/>
      <c r="K47" s="403"/>
      <c r="L47" s="404"/>
      <c r="M47" s="347">
        <v>0</v>
      </c>
      <c r="N47" s="345">
        <f>E47*10</f>
        <v>0</v>
      </c>
      <c r="O47" s="386"/>
      <c r="P47" s="347">
        <f>IF(D47&gt;=1,N47*'IQCS Positions &amp; AD Rates'!B381,0)</f>
        <v>0</v>
      </c>
      <c r="Q47" s="405"/>
      <c r="R47" s="347"/>
      <c r="S47" s="406">
        <f>M47+P47</f>
        <v>0</v>
      </c>
      <c r="T47" s="417">
        <f>IF(S47&gt;=1,S47/E47,0)</f>
        <v>0</v>
      </c>
      <c r="U47" s="353">
        <f>S47*D47</f>
        <v>0</v>
      </c>
      <c r="V47" s="75"/>
      <c r="X47" s="40"/>
      <c r="AE47" s="18"/>
      <c r="AF47" s="18"/>
      <c r="AG47" s="18"/>
      <c r="AH47" s="18"/>
      <c r="AI47" s="63"/>
    </row>
    <row r="48" spans="1:55" x14ac:dyDescent="0.2">
      <c r="A48" s="294" t="s">
        <v>341</v>
      </c>
      <c r="B48" s="16" t="s">
        <v>198</v>
      </c>
      <c r="C48" s="46" t="s">
        <v>198</v>
      </c>
      <c r="D48" s="167"/>
      <c r="E48" s="168"/>
      <c r="F48" s="16">
        <v>0</v>
      </c>
      <c r="G48" s="16"/>
      <c r="H48" s="16"/>
      <c r="I48" s="8"/>
      <c r="J48" s="9"/>
      <c r="K48" s="9"/>
      <c r="L48" s="10"/>
      <c r="M48" s="44">
        <v>0</v>
      </c>
      <c r="N48" s="17">
        <f t="shared" ref="N48:N55" si="31">E48*10</f>
        <v>0</v>
      </c>
      <c r="O48" s="16"/>
      <c r="P48" s="44">
        <f>IF(D48&gt;=1,N48*'IQCS Positions &amp; AD Rates'!B382,0)</f>
        <v>0</v>
      </c>
      <c r="Q48" s="18"/>
      <c r="R48" s="41"/>
      <c r="S48" s="114">
        <f t="shared" ref="S48:S55" si="32">M48+P48</f>
        <v>0</v>
      </c>
      <c r="T48" s="307">
        <f>IF(S48&gt;=1,S48/E48,0)</f>
        <v>0</v>
      </c>
      <c r="U48" s="295">
        <f>S48*D48</f>
        <v>0</v>
      </c>
      <c r="V48" s="75"/>
      <c r="X48" s="40"/>
      <c r="AE48" s="18"/>
      <c r="AF48" s="18"/>
      <c r="AG48" s="18"/>
      <c r="AH48" s="18"/>
      <c r="AI48" s="63"/>
    </row>
    <row r="49" spans="1:35" x14ac:dyDescent="0.2">
      <c r="A49" s="296" t="s">
        <v>288</v>
      </c>
      <c r="B49" s="49" t="s">
        <v>180</v>
      </c>
      <c r="C49" s="83" t="s">
        <v>180</v>
      </c>
      <c r="D49" s="167"/>
      <c r="E49" s="168"/>
      <c r="F49" s="49">
        <v>0</v>
      </c>
      <c r="G49" s="49"/>
      <c r="H49" s="49"/>
      <c r="I49" s="19"/>
      <c r="J49" s="50"/>
      <c r="K49" s="50"/>
      <c r="L49" s="20"/>
      <c r="M49" s="45">
        <v>0</v>
      </c>
      <c r="N49" s="17">
        <f t="shared" si="31"/>
        <v>0</v>
      </c>
      <c r="O49" s="49"/>
      <c r="P49" s="44">
        <f>IF(D49&gt;=1,N49*'IQCS Positions &amp; AD Rates'!B383,0)</f>
        <v>0</v>
      </c>
      <c r="Q49" s="51"/>
      <c r="R49" s="45"/>
      <c r="S49" s="114">
        <f t="shared" si="32"/>
        <v>0</v>
      </c>
      <c r="T49" s="307">
        <f t="shared" ref="T49:T55" si="33">IF(S49&gt;=1,S49/E49,0)</f>
        <v>0</v>
      </c>
      <c r="U49" s="295">
        <f t="shared" ref="U49:U55" si="34">S49*D49</f>
        <v>0</v>
      </c>
      <c r="V49" s="75"/>
      <c r="X49" s="40"/>
      <c r="AE49" s="18"/>
      <c r="AF49" s="18"/>
      <c r="AG49" s="18"/>
      <c r="AH49" s="18"/>
      <c r="AI49" s="63"/>
    </row>
    <row r="50" spans="1:35" x14ac:dyDescent="0.2">
      <c r="A50" s="294" t="s">
        <v>299</v>
      </c>
      <c r="B50" s="16" t="s">
        <v>147</v>
      </c>
      <c r="C50" s="46" t="s">
        <v>147</v>
      </c>
      <c r="D50" s="167"/>
      <c r="E50" s="168"/>
      <c r="F50" s="16">
        <v>0</v>
      </c>
      <c r="G50" s="16"/>
      <c r="H50" s="16"/>
      <c r="I50" s="8"/>
      <c r="J50" s="9"/>
      <c r="K50" s="9"/>
      <c r="L50" s="10"/>
      <c r="M50" s="41">
        <v>0</v>
      </c>
      <c r="N50" s="17">
        <f t="shared" si="31"/>
        <v>0</v>
      </c>
      <c r="O50" s="16"/>
      <c r="P50" s="44">
        <f>IF(D50&gt;=1,N50*'IQCS Positions &amp; AD Rates'!B384,0)</f>
        <v>0</v>
      </c>
      <c r="Q50" s="18"/>
      <c r="R50" s="41"/>
      <c r="S50" s="114">
        <f t="shared" si="32"/>
        <v>0</v>
      </c>
      <c r="T50" s="307">
        <f t="shared" si="33"/>
        <v>0</v>
      </c>
      <c r="U50" s="295">
        <f t="shared" si="34"/>
        <v>0</v>
      </c>
      <c r="V50" s="75"/>
      <c r="X50" s="40"/>
      <c r="AE50" s="18"/>
      <c r="AF50" s="18"/>
      <c r="AG50" s="18"/>
      <c r="AH50" s="18"/>
      <c r="AI50" s="63"/>
    </row>
    <row r="51" spans="1:35" x14ac:dyDescent="0.2">
      <c r="A51" s="513" t="s">
        <v>1057</v>
      </c>
      <c r="B51" s="49" t="s">
        <v>228</v>
      </c>
      <c r="C51" s="83" t="s">
        <v>228</v>
      </c>
      <c r="D51" s="167"/>
      <c r="E51" s="168"/>
      <c r="F51" s="49">
        <v>0</v>
      </c>
      <c r="G51" s="49"/>
      <c r="H51" s="49"/>
      <c r="I51" s="19"/>
      <c r="J51" s="50"/>
      <c r="K51" s="50"/>
      <c r="L51" s="20"/>
      <c r="M51" s="45">
        <v>0</v>
      </c>
      <c r="N51" s="17">
        <f t="shared" si="31"/>
        <v>0</v>
      </c>
      <c r="O51" s="49"/>
      <c r="P51" s="44">
        <f>IF(D51&gt;=1,N51*'IQCS Positions &amp; AD Rates'!B385,0)</f>
        <v>0</v>
      </c>
      <c r="Q51" s="51"/>
      <c r="R51" s="45"/>
      <c r="S51" s="114">
        <f t="shared" si="32"/>
        <v>0</v>
      </c>
      <c r="T51" s="307">
        <f t="shared" si="33"/>
        <v>0</v>
      </c>
      <c r="U51" s="295">
        <f t="shared" si="34"/>
        <v>0</v>
      </c>
      <c r="V51" s="75"/>
      <c r="X51" s="40"/>
      <c r="AE51" s="18"/>
      <c r="AF51" s="18"/>
      <c r="AG51" s="18"/>
      <c r="AH51" s="18"/>
      <c r="AI51" s="63"/>
    </row>
    <row r="52" spans="1:35" x14ac:dyDescent="0.2">
      <c r="A52" s="294" t="s">
        <v>280</v>
      </c>
      <c r="B52" s="16" t="s">
        <v>163</v>
      </c>
      <c r="C52" s="46" t="s">
        <v>163</v>
      </c>
      <c r="D52" s="167"/>
      <c r="E52" s="168"/>
      <c r="F52" s="16">
        <v>0</v>
      </c>
      <c r="G52" s="16"/>
      <c r="H52" s="16"/>
      <c r="I52" s="8"/>
      <c r="J52" s="9"/>
      <c r="K52" s="9"/>
      <c r="L52" s="10"/>
      <c r="M52" s="41">
        <v>0</v>
      </c>
      <c r="N52" s="17">
        <f t="shared" si="31"/>
        <v>0</v>
      </c>
      <c r="O52" s="16"/>
      <c r="P52" s="44">
        <f>IF(D52&gt;=1,N52*'IQCS Positions &amp; AD Rates'!B386,0)</f>
        <v>0</v>
      </c>
      <c r="Q52" s="18"/>
      <c r="R52" s="41"/>
      <c r="S52" s="114">
        <f t="shared" si="32"/>
        <v>0</v>
      </c>
      <c r="T52" s="307">
        <f t="shared" si="33"/>
        <v>0</v>
      </c>
      <c r="U52" s="295">
        <f t="shared" si="34"/>
        <v>0</v>
      </c>
      <c r="V52" s="24">
        <f>IF(U52&gt;=1,U52/E52,0)</f>
        <v>0</v>
      </c>
      <c r="AE52" s="18"/>
      <c r="AF52" s="18"/>
      <c r="AG52" s="18"/>
      <c r="AH52" s="18"/>
      <c r="AI52" s="63"/>
    </row>
    <row r="53" spans="1:35" x14ac:dyDescent="0.2">
      <c r="A53" s="294" t="s">
        <v>240</v>
      </c>
      <c r="B53" s="16" t="s">
        <v>241</v>
      </c>
      <c r="C53" s="46" t="s">
        <v>241</v>
      </c>
      <c r="D53" s="167"/>
      <c r="E53" s="168"/>
      <c r="F53" s="16">
        <v>0</v>
      </c>
      <c r="G53" s="16"/>
      <c r="H53" s="16"/>
      <c r="I53" s="8"/>
      <c r="J53" s="9"/>
      <c r="K53" s="9"/>
      <c r="L53" s="10"/>
      <c r="M53" s="44">
        <v>0</v>
      </c>
      <c r="N53" s="17">
        <f t="shared" si="31"/>
        <v>0</v>
      </c>
      <c r="O53" s="16"/>
      <c r="P53" s="44">
        <f>IF(D53&gt;=1,N53*'IQCS Positions &amp; AD Rates'!B387,0)</f>
        <v>0</v>
      </c>
      <c r="Q53" s="18"/>
      <c r="R53" s="41"/>
      <c r="S53" s="114">
        <f t="shared" si="32"/>
        <v>0</v>
      </c>
      <c r="T53" s="307">
        <f t="shared" si="33"/>
        <v>0</v>
      </c>
      <c r="U53" s="295">
        <f t="shared" si="34"/>
        <v>0</v>
      </c>
      <c r="V53" s="25">
        <f>IF(U53&gt;=1,U53/E53,0)</f>
        <v>0</v>
      </c>
      <c r="AE53" s="18"/>
      <c r="AF53" s="18"/>
      <c r="AG53" s="18"/>
      <c r="AH53" s="18"/>
      <c r="AI53" s="63"/>
    </row>
    <row r="54" spans="1:35" x14ac:dyDescent="0.2">
      <c r="A54" s="294" t="s">
        <v>264</v>
      </c>
      <c r="B54" s="16" t="s">
        <v>160</v>
      </c>
      <c r="C54" s="46" t="s">
        <v>160</v>
      </c>
      <c r="D54" s="167"/>
      <c r="E54" s="168"/>
      <c r="F54" s="16">
        <v>0</v>
      </c>
      <c r="G54" s="16"/>
      <c r="H54" s="16"/>
      <c r="I54" s="8"/>
      <c r="J54" s="9"/>
      <c r="K54" s="9"/>
      <c r="L54" s="10"/>
      <c r="M54" s="41">
        <v>0</v>
      </c>
      <c r="N54" s="8">
        <f>E54*10</f>
        <v>0</v>
      </c>
      <c r="O54" s="16"/>
      <c r="P54" s="44">
        <f>IF(D54&gt;=1,N54*'IQCS Positions &amp; AD Rates'!B388,0)</f>
        <v>0</v>
      </c>
      <c r="Q54" s="18"/>
      <c r="R54" s="41"/>
      <c r="S54" s="114">
        <f t="shared" si="32"/>
        <v>0</v>
      </c>
      <c r="T54" s="307">
        <f t="shared" si="33"/>
        <v>0</v>
      </c>
      <c r="U54" s="295">
        <f t="shared" si="34"/>
        <v>0</v>
      </c>
      <c r="V54" s="26"/>
      <c r="AE54" s="18"/>
      <c r="AF54" s="18"/>
      <c r="AG54" s="18"/>
      <c r="AH54" s="18"/>
      <c r="AI54" s="63"/>
    </row>
    <row r="55" spans="1:35" ht="13.5" thickBot="1" x14ac:dyDescent="0.25">
      <c r="A55" s="354" t="s">
        <v>722</v>
      </c>
      <c r="B55" s="395" t="s">
        <v>723</v>
      </c>
      <c r="C55" s="408" t="s">
        <v>144</v>
      </c>
      <c r="D55" s="389"/>
      <c r="E55" s="409"/>
      <c r="F55" s="395">
        <v>0</v>
      </c>
      <c r="G55" s="395"/>
      <c r="H55" s="395"/>
      <c r="I55" s="361"/>
      <c r="J55" s="411"/>
      <c r="K55" s="411"/>
      <c r="L55" s="412"/>
      <c r="M55" s="363">
        <v>0</v>
      </c>
      <c r="N55" s="361">
        <f t="shared" si="31"/>
        <v>0</v>
      </c>
      <c r="O55" s="395"/>
      <c r="P55" s="413">
        <f>IF(D55&gt;=1,N55*'IQCS Positions &amp; AD Rates'!B389,0)</f>
        <v>0</v>
      </c>
      <c r="Q55" s="414"/>
      <c r="R55" s="363"/>
      <c r="S55" s="418">
        <f t="shared" si="32"/>
        <v>0</v>
      </c>
      <c r="T55" s="419">
        <f t="shared" si="33"/>
        <v>0</v>
      </c>
      <c r="U55" s="396">
        <f t="shared" si="34"/>
        <v>0</v>
      </c>
      <c r="V55" s="30">
        <f>IF(U55&gt;=1,U55/E55,0)</f>
        <v>0</v>
      </c>
      <c r="AE55" s="18"/>
      <c r="AF55" s="18"/>
      <c r="AG55" s="18"/>
      <c r="AH55" s="18"/>
      <c r="AI55" s="63"/>
    </row>
    <row r="56" spans="1:35" s="2" customFormat="1" ht="15" customHeight="1" thickBot="1" x14ac:dyDescent="0.25">
      <c r="A56" s="331" t="s">
        <v>55</v>
      </c>
      <c r="B56" s="332"/>
      <c r="C56" s="332"/>
      <c r="D56" s="332">
        <f>SUM(D47:D55)</f>
        <v>0</v>
      </c>
      <c r="E56" s="332">
        <f>SUM(E47:E55)</f>
        <v>0</v>
      </c>
      <c r="F56" s="332"/>
      <c r="G56" s="332"/>
      <c r="H56" s="332"/>
      <c r="I56" s="332"/>
      <c r="J56" s="398"/>
      <c r="K56" s="399"/>
      <c r="L56" s="400"/>
      <c r="M56" s="398"/>
      <c r="N56" s="401"/>
      <c r="O56" s="297"/>
      <c r="P56" s="127">
        <f>SUM(P47:P55)</f>
        <v>0</v>
      </c>
      <c r="Q56" s="298"/>
      <c r="R56" s="335"/>
      <c r="S56" s="127">
        <f>SUM(S47:S55)</f>
        <v>0</v>
      </c>
      <c r="T56" s="127">
        <f>SUM(T47:T55)</f>
        <v>0</v>
      </c>
      <c r="U56" s="337">
        <f>SUM(U47:U55)</f>
        <v>0</v>
      </c>
      <c r="V56" s="31">
        <f>SUM(V52:V55)</f>
        <v>0</v>
      </c>
      <c r="AE56" s="18"/>
      <c r="AF56" s="18"/>
      <c r="AG56" s="18"/>
      <c r="AH56" s="18"/>
      <c r="AI56" s="63"/>
    </row>
    <row r="57" spans="1:35" ht="34.15" customHeight="1" thickTop="1" thickBot="1" x14ac:dyDescent="0.3">
      <c r="A57" s="324" t="s">
        <v>744</v>
      </c>
      <c r="B57" s="371" t="s">
        <v>724</v>
      </c>
      <c r="C57" s="420"/>
      <c r="D57" s="325" t="s">
        <v>16</v>
      </c>
      <c r="E57" s="325" t="s">
        <v>15</v>
      </c>
      <c r="F57" s="325" t="s">
        <v>29</v>
      </c>
      <c r="G57" s="325" t="s">
        <v>30</v>
      </c>
      <c r="H57" s="325" t="s">
        <v>17</v>
      </c>
      <c r="I57" s="325" t="s">
        <v>20</v>
      </c>
      <c r="J57" s="325" t="s">
        <v>24</v>
      </c>
      <c r="K57" s="325" t="s">
        <v>18</v>
      </c>
      <c r="L57" s="325" t="s">
        <v>47</v>
      </c>
      <c r="M57" s="325" t="s">
        <v>748</v>
      </c>
      <c r="N57" s="325" t="s">
        <v>746</v>
      </c>
      <c r="O57" s="325" t="s">
        <v>27</v>
      </c>
      <c r="P57" s="325" t="s">
        <v>745</v>
      </c>
      <c r="Q57" s="325" t="s">
        <v>28</v>
      </c>
      <c r="R57" s="325" t="s">
        <v>773</v>
      </c>
      <c r="S57" s="328" t="s">
        <v>22</v>
      </c>
      <c r="T57" s="375" t="s">
        <v>776</v>
      </c>
      <c r="U57" s="421" t="s">
        <v>21</v>
      </c>
      <c r="V57" s="32" t="s">
        <v>31</v>
      </c>
      <c r="AE57" s="18"/>
      <c r="AF57" s="18"/>
      <c r="AG57" s="18"/>
      <c r="AH57" s="18"/>
      <c r="AI57" s="63"/>
    </row>
    <row r="58" spans="1:35" x14ac:dyDescent="0.2">
      <c r="A58" s="429" t="s">
        <v>801</v>
      </c>
      <c r="B58" s="386" t="s">
        <v>61</v>
      </c>
      <c r="C58" s="386"/>
      <c r="D58" s="378"/>
      <c r="E58" s="380"/>
      <c r="F58" s="343">
        <f>IF(D58&gt;=1,+D4,0)</f>
        <v>0</v>
      </c>
      <c r="G58" s="343">
        <f>IF(D58&gt;=1,+E4,0)</f>
        <v>0</v>
      </c>
      <c r="H58" s="344">
        <f>(E58/7)*2</f>
        <v>0</v>
      </c>
      <c r="I58" s="344">
        <f>(E58-H58)*8</f>
        <v>0</v>
      </c>
      <c r="J58" s="345">
        <f>(E58*2)</f>
        <v>0</v>
      </c>
      <c r="K58" s="344">
        <f>(H58*8)</f>
        <v>0</v>
      </c>
      <c r="L58" s="344">
        <f>J58+K58</f>
        <v>0</v>
      </c>
      <c r="M58" s="347">
        <f>I58*(('Rest of the US Pay Tables 2018'!G23)+('Rest of the US Pay Tables 2018'!G19)+('Rest of the US Pay Tables 2018'!G17))</f>
        <v>0</v>
      </c>
      <c r="N58" s="347">
        <f>(L58*'Rest of the US Pay Tables 2018'!G24)+(L58*'Rest of the US Pay Tables 2018'!G20)+(L58*'Rest of the US Pay Tables 2018'!G18)</f>
        <v>0</v>
      </c>
      <c r="O58" s="404">
        <f>(E58*F58)*3</f>
        <v>0</v>
      </c>
      <c r="P58" s="349">
        <f>O58*D58</f>
        <v>0</v>
      </c>
      <c r="Q58" s="430">
        <f>G58</f>
        <v>0</v>
      </c>
      <c r="R58" s="349">
        <f>(Q58*D58)*3</f>
        <v>0</v>
      </c>
      <c r="S58" s="351">
        <f>SUM(M58,N58,O58,Q58)</f>
        <v>0</v>
      </c>
      <c r="T58" s="352">
        <f>IF(S58&gt;=1,S58/E58,0)</f>
        <v>0</v>
      </c>
      <c r="U58" s="353">
        <f>S58*D58</f>
        <v>0</v>
      </c>
      <c r="V58" s="25">
        <f>IF(U58&gt;=1,U58/E58,0)</f>
        <v>0</v>
      </c>
      <c r="AE58" s="18"/>
      <c r="AF58" s="18"/>
      <c r="AG58" s="18"/>
      <c r="AH58" s="18"/>
      <c r="AI58" s="63"/>
    </row>
    <row r="59" spans="1:35" x14ac:dyDescent="0.2">
      <c r="A59" s="299" t="s">
        <v>802</v>
      </c>
      <c r="B59" s="16" t="s">
        <v>62</v>
      </c>
      <c r="C59" s="16"/>
      <c r="D59" s="166"/>
      <c r="E59" s="168"/>
      <c r="F59" s="6">
        <f>IF(D59&gt;=1,+D4,0)</f>
        <v>0</v>
      </c>
      <c r="G59" s="6">
        <f>IF(D59&gt;=1,+E4,0)</f>
        <v>0</v>
      </c>
      <c r="H59" s="7">
        <f>(E59/7)*2</f>
        <v>0</v>
      </c>
      <c r="I59" s="7">
        <f>(E59-H59)*8</f>
        <v>0</v>
      </c>
      <c r="J59" s="8">
        <f>(E59*2)</f>
        <v>0</v>
      </c>
      <c r="K59" s="7">
        <f>(H59*8)</f>
        <v>0</v>
      </c>
      <c r="L59" s="7">
        <f>J59+K59</f>
        <v>0</v>
      </c>
      <c r="M59" s="41">
        <f>I59*(('Rest of the US Pay Tables 2018'!G23)+('Rest of the US Pay Tables 2018'!G19)+('Rest of the US Pay Tables 2018'!G17)+('Rest of the US Pay Tables 2018'!G15))</f>
        <v>0</v>
      </c>
      <c r="N59" s="41">
        <f>(L59*'Rest of the US Pay Tables 2018'!G24)+(L59*'Rest of the US Pay Tables 2018'!G20)+(L59*'Rest of the US Pay Tables 2018'!G18)+(L59*'Rest of the US Pay Tables 2018'!G16)</f>
        <v>0</v>
      </c>
      <c r="O59" s="10">
        <f>(E59*F59)*4</f>
        <v>0</v>
      </c>
      <c r="P59" s="111">
        <f>O59*D59</f>
        <v>0</v>
      </c>
      <c r="Q59" s="121">
        <f>G59</f>
        <v>0</v>
      </c>
      <c r="R59" s="111">
        <f>(Q59*D59)*4</f>
        <v>0</v>
      </c>
      <c r="S59" s="43">
        <f>SUM(M59,N59,O59,Q59)</f>
        <v>0</v>
      </c>
      <c r="T59" s="305">
        <f>IF(S59&gt;=1,S59/E59,0)</f>
        <v>0</v>
      </c>
      <c r="U59" s="295">
        <f>S59*D59</f>
        <v>0</v>
      </c>
      <c r="V59" s="25">
        <f>IF(U59&gt;=1,U59/E59,0)</f>
        <v>0</v>
      </c>
      <c r="AE59" s="18"/>
      <c r="AF59" s="18"/>
      <c r="AG59" s="18"/>
      <c r="AH59" s="18"/>
      <c r="AI59" s="63"/>
    </row>
    <row r="60" spans="1:35" ht="13.5" thickBot="1" x14ac:dyDescent="0.25">
      <c r="A60" s="431" t="s">
        <v>803</v>
      </c>
      <c r="B60" s="395" t="s">
        <v>63</v>
      </c>
      <c r="C60" s="395"/>
      <c r="D60" s="432"/>
      <c r="E60" s="409"/>
      <c r="F60" s="359">
        <f>IF(D60&gt;=1,+D4,0)</f>
        <v>0</v>
      </c>
      <c r="G60" s="359">
        <f>IF(D60&gt;=1,+E4,0)</f>
        <v>0</v>
      </c>
      <c r="H60" s="360">
        <f>(E60/7)*2</f>
        <v>0</v>
      </c>
      <c r="I60" s="360">
        <f>(E60-H60)*8</f>
        <v>0</v>
      </c>
      <c r="J60" s="361">
        <f>(E60*2)</f>
        <v>0</v>
      </c>
      <c r="K60" s="360">
        <f>(H60*8)</f>
        <v>0</v>
      </c>
      <c r="L60" s="360">
        <f>J60+K60</f>
        <v>0</v>
      </c>
      <c r="M60" s="363">
        <f>I60*(('Rest of the US Pay Tables 2018'!G23)+('Rest of the US Pay Tables 2018'!G19)+('Rest of the US Pay Tables 2018'!G17)+('Rest of the US Pay Tables 2018'!G15)+('Rest of the US Pay Tables 2018'!G15))</f>
        <v>0</v>
      </c>
      <c r="N60" s="363">
        <f>(L60*'Rest of the US Pay Tables 2018'!G24)+(L60*'Rest of the US Pay Tables 2018'!G20)+(L60*'Rest of the US Pay Tables 2018'!G18)+(L60*'Rest of the US Pay Tables 2018'!G16)+(L60*'Rest of the US Pay Tables 2018'!G16)</f>
        <v>0</v>
      </c>
      <c r="O60" s="412">
        <f>(E60*F60)*5</f>
        <v>0</v>
      </c>
      <c r="P60" s="365">
        <f>O60*D60</f>
        <v>0</v>
      </c>
      <c r="Q60" s="433">
        <f>G60</f>
        <v>0</v>
      </c>
      <c r="R60" s="365">
        <f>(Q60*D60)*5</f>
        <v>0</v>
      </c>
      <c r="S60" s="367">
        <f>SUM(M60,N60,O60,Q60)</f>
        <v>0</v>
      </c>
      <c r="T60" s="368">
        <f>IF(S60&gt;=1,S60/E60,0)</f>
        <v>0</v>
      </c>
      <c r="U60" s="396">
        <f>S60*D60</f>
        <v>0</v>
      </c>
      <c r="V60" s="26">
        <f>IF(U60&gt;=1,U60/E60,0)</f>
        <v>0</v>
      </c>
      <c r="AE60" s="18"/>
      <c r="AF60" s="18"/>
      <c r="AG60" s="18"/>
      <c r="AH60" s="18"/>
      <c r="AI60" s="63"/>
    </row>
    <row r="61" spans="1:35" s="2" customFormat="1" ht="13.5" thickBot="1" x14ac:dyDescent="0.25">
      <c r="A61" s="331" t="s">
        <v>56</v>
      </c>
      <c r="B61" s="297"/>
      <c r="C61" s="297"/>
      <c r="D61" s="332">
        <f>SUM(D58:D60)</f>
        <v>0</v>
      </c>
      <c r="E61" s="332">
        <f>SUM(E58:E60)</f>
        <v>0</v>
      </c>
      <c r="F61" s="422"/>
      <c r="G61" s="422"/>
      <c r="H61" s="423"/>
      <c r="I61" s="423"/>
      <c r="J61" s="424"/>
      <c r="K61" s="423"/>
      <c r="L61" s="423"/>
      <c r="M61" s="425">
        <f>SUM(M58:M60)</f>
        <v>0</v>
      </c>
      <c r="N61" s="425">
        <f>SUM(N58:N60)</f>
        <v>0</v>
      </c>
      <c r="O61" s="425">
        <f>(E61*F61)*3</f>
        <v>0</v>
      </c>
      <c r="P61" s="425">
        <f t="shared" ref="P61:V61" si="35">SUM(P58:P60)</f>
        <v>0</v>
      </c>
      <c r="Q61" s="425">
        <f t="shared" si="35"/>
        <v>0</v>
      </c>
      <c r="R61" s="425">
        <f t="shared" si="35"/>
        <v>0</v>
      </c>
      <c r="S61" s="426">
        <f t="shared" si="35"/>
        <v>0</v>
      </c>
      <c r="T61" s="427">
        <f t="shared" si="35"/>
        <v>0</v>
      </c>
      <c r="U61" s="428">
        <f t="shared" si="35"/>
        <v>0</v>
      </c>
      <c r="V61" s="30">
        <f t="shared" si="35"/>
        <v>0</v>
      </c>
      <c r="AE61" s="18"/>
      <c r="AF61" s="18"/>
      <c r="AG61" s="18"/>
      <c r="AH61" s="18"/>
      <c r="AI61" s="63"/>
    </row>
    <row r="62" spans="1:35" s="91" customFormat="1" ht="24.6" customHeight="1" thickBot="1" x14ac:dyDescent="0.3">
      <c r="A62" s="434" t="s">
        <v>743</v>
      </c>
      <c r="B62" s="435" t="s">
        <v>738</v>
      </c>
      <c r="C62" s="436" t="s">
        <v>774</v>
      </c>
      <c r="D62" s="437" t="s">
        <v>734</v>
      </c>
      <c r="E62" s="437" t="s">
        <v>15</v>
      </c>
      <c r="F62" s="325" t="s">
        <v>29</v>
      </c>
      <c r="G62" s="325" t="s">
        <v>30</v>
      </c>
      <c r="H62" s="325" t="s">
        <v>17</v>
      </c>
      <c r="I62" s="325" t="s">
        <v>20</v>
      </c>
      <c r="J62" s="325" t="s">
        <v>24</v>
      </c>
      <c r="K62" s="325" t="s">
        <v>18</v>
      </c>
      <c r="L62" s="325" t="s">
        <v>47</v>
      </c>
      <c r="M62" s="325" t="s">
        <v>747</v>
      </c>
      <c r="N62" s="325" t="s">
        <v>746</v>
      </c>
      <c r="O62" s="325" t="s">
        <v>736</v>
      </c>
      <c r="P62" s="325" t="s">
        <v>745</v>
      </c>
      <c r="Q62" s="325" t="s">
        <v>28</v>
      </c>
      <c r="R62" s="325" t="s">
        <v>773</v>
      </c>
      <c r="S62" s="328" t="s">
        <v>22</v>
      </c>
      <c r="T62" s="375" t="s">
        <v>776</v>
      </c>
      <c r="U62" s="421" t="s">
        <v>21</v>
      </c>
      <c r="V62" s="100"/>
      <c r="AE62" s="71"/>
      <c r="AF62" s="71"/>
      <c r="AG62" s="71"/>
      <c r="AH62" s="71"/>
      <c r="AI62" s="90"/>
    </row>
    <row r="63" spans="1:35" s="91" customFormat="1" ht="12.75" customHeight="1" x14ac:dyDescent="0.2">
      <c r="A63" s="442" t="s">
        <v>733</v>
      </c>
      <c r="B63" s="443" t="s">
        <v>735</v>
      </c>
      <c r="C63" s="444" t="s">
        <v>72</v>
      </c>
      <c r="D63" s="445"/>
      <c r="E63" s="445"/>
      <c r="F63" s="446">
        <f>IF(C63&gt;="yes",+$D$4,0)</f>
        <v>144</v>
      </c>
      <c r="G63" s="446">
        <f>IF(C63&gt;="yes",+$E$4,0)</f>
        <v>0</v>
      </c>
      <c r="H63" s="447">
        <f>(E63/7)*2</f>
        <v>0</v>
      </c>
      <c r="I63" s="447">
        <f>((E63-H63)*8)</f>
        <v>0</v>
      </c>
      <c r="J63" s="448">
        <f>(E63*2)</f>
        <v>0</v>
      </c>
      <c r="K63" s="447">
        <f>(H63*8)</f>
        <v>0</v>
      </c>
      <c r="L63" s="447">
        <f>(J63+K63)</f>
        <v>0</v>
      </c>
      <c r="M63" s="349">
        <f>I63*(('Rest of the US Pay Tables 2018'!G23)+(('Rest of the US Pay Tables 2018'!G21)*2)+(('Rest of the US Pay Tables 2018'!G19)*3)+(('Rest of the US Pay Tables 2018'!G17)*2)+(('Rest of the US Pay Tables 2018'!G15)*2))</f>
        <v>0</v>
      </c>
      <c r="N63" s="349">
        <f>(L63*'Rest of the US Pay Tables 2018'!G24)+((L63*'Rest of the US Pay Tables 2018'!G22)*2)+((L63*'Rest of the US Pay Tables 2018'!G20)*3)+((L63*'Rest of the US Pay Tables 2018'!G18)*2)+((L63*'Rest of the US Pay Tables 2018'!G16)*2)</f>
        <v>0</v>
      </c>
      <c r="O63" s="349">
        <f>IF(C63="yes",(D63*10)*$D$4,0)</f>
        <v>0</v>
      </c>
      <c r="P63" s="349">
        <f>IF(D63&gt;=1,O63*E63,0)</f>
        <v>0</v>
      </c>
      <c r="Q63" s="350">
        <f>IF(C63="yes",10*G63,0)</f>
        <v>0</v>
      </c>
      <c r="R63" s="349">
        <f>(Q63*D63)</f>
        <v>0</v>
      </c>
      <c r="S63" s="406">
        <f>IF(D63&gt;=1,M63+N63+(P63/D63)+Q63,0)</f>
        <v>0</v>
      </c>
      <c r="T63" s="352">
        <f>IF(S63&gt;=1,S63/E63,0)</f>
        <v>0</v>
      </c>
      <c r="U63" s="353">
        <f>S63*D63</f>
        <v>0</v>
      </c>
      <c r="V63" s="100"/>
      <c r="AE63" s="71"/>
      <c r="AF63" s="71"/>
      <c r="AG63" s="71"/>
      <c r="AH63" s="71"/>
      <c r="AI63" s="90"/>
    </row>
    <row r="64" spans="1:35" s="91" customFormat="1" ht="14.25" customHeight="1" x14ac:dyDescent="0.2">
      <c r="A64" s="300" t="s">
        <v>779</v>
      </c>
      <c r="B64" s="101" t="s">
        <v>737</v>
      </c>
      <c r="C64" s="174" t="s">
        <v>72</v>
      </c>
      <c r="D64" s="175"/>
      <c r="E64" s="175"/>
      <c r="F64" s="102">
        <f>IF(C64&gt;="yes",+$D$4,0)</f>
        <v>144</v>
      </c>
      <c r="G64" s="102">
        <f>IF(C64&gt;="yes",+$E$4,0)</f>
        <v>0</v>
      </c>
      <c r="H64" s="103">
        <f>(E64/7)*2</f>
        <v>0</v>
      </c>
      <c r="I64" s="103">
        <f>((E64-H64)*8)</f>
        <v>0</v>
      </c>
      <c r="J64" s="104">
        <f>(E64*2)</f>
        <v>0</v>
      </c>
      <c r="K64" s="103">
        <f>(H64*8)</f>
        <v>0</v>
      </c>
      <c r="L64" s="103">
        <f>(J64+K64)</f>
        <v>0</v>
      </c>
      <c r="M64" s="109">
        <f>I64*(('IQCS Positions &amp; AD Rates'!B384)+(('Rest of the US Pay Tables 2018'!G22)*2)+(('IQCS Positions &amp; AD Rates'!B381)*7))</f>
        <v>0</v>
      </c>
      <c r="N64" s="109">
        <f>L64*(('IQCS Positions &amp; AD Rates'!B384)+(('IQCS Positions &amp; AD Rates'!B382)*2)+(('IQCS Positions &amp; AD Rates'!B381)*7))</f>
        <v>0</v>
      </c>
      <c r="O64" s="109">
        <f>IF(C64="yes",(D64*10)*$D$4,0)</f>
        <v>0</v>
      </c>
      <c r="P64" s="109">
        <f>IF(D64&gt;=1,O64*E64,0)</f>
        <v>0</v>
      </c>
      <c r="Q64" s="113">
        <f>IF(C64="yes",10*G64,0)</f>
        <v>0</v>
      </c>
      <c r="R64" s="109">
        <f>(Q64*D64)</f>
        <v>0</v>
      </c>
      <c r="S64" s="114">
        <f>IF(D64&gt;=1,M64+N64+(P64/D64)+Q64,0)</f>
        <v>0</v>
      </c>
      <c r="T64" s="305">
        <f>IF(S64&gt;=1,S64/E64,0)</f>
        <v>0</v>
      </c>
      <c r="U64" s="295">
        <f>S64*D64</f>
        <v>0</v>
      </c>
      <c r="V64" s="100"/>
      <c r="AE64" s="71"/>
      <c r="AF64" s="71"/>
      <c r="AG64" s="71"/>
      <c r="AH64" s="71"/>
      <c r="AI64" s="90"/>
    </row>
    <row r="65" spans="1:35" s="91" customFormat="1" ht="14.25" customHeight="1" thickBot="1" x14ac:dyDescent="0.25">
      <c r="A65" s="449" t="s">
        <v>1055</v>
      </c>
      <c r="B65" s="450"/>
      <c r="C65" s="451" t="s">
        <v>72</v>
      </c>
      <c r="D65" s="452"/>
      <c r="E65" s="452"/>
      <c r="F65" s="453">
        <f>IF(C65&gt;="yes",+$D$4,0)</f>
        <v>144</v>
      </c>
      <c r="G65" s="453">
        <f>IF(C65&gt;="yes",+$E$4,0)</f>
        <v>0</v>
      </c>
      <c r="H65" s="454">
        <f>(E65/7)*2</f>
        <v>0</v>
      </c>
      <c r="I65" s="454">
        <f>((E65-H65)*8)</f>
        <v>0</v>
      </c>
      <c r="J65" s="455">
        <f>(E65*2)</f>
        <v>0</v>
      </c>
      <c r="K65" s="454">
        <f>(H65*8)</f>
        <v>0</v>
      </c>
      <c r="L65" s="454">
        <f>(J65+K65)</f>
        <v>0</v>
      </c>
      <c r="M65" s="456">
        <f>I65*(('Rest of the US Pay Tables 2018'!G59)+(('Rest of the US Pay Tables 2018'!G57)*3)+(('Rest of the US Pay Tables 2018'!G55)*2)+(('Rest of the US Pay Tables 2018'!G53)*2)+(('Rest of the US Pay Tables 2018'!G51)*12))</f>
        <v>0</v>
      </c>
      <c r="N65" s="456">
        <f>(L63*'Rest of the US Pay Tables 2018'!G24)+((L63*'Rest of the US Pay Tables 2018'!G22)*2)+((L63*'Rest of the US Pay Tables 2018'!G20)*3)+((L63*'Rest of the US Pay Tables 2018'!G18)*2)+((L63*'Rest of the US Pay Tables 2018'!G16)*2)</f>
        <v>0</v>
      </c>
      <c r="O65" s="456">
        <f>IF(C65="yes",(D65*10)*$D$4,0)</f>
        <v>0</v>
      </c>
      <c r="P65" s="456">
        <f>IF(D65&gt;=1,O65*E65,0)</f>
        <v>0</v>
      </c>
      <c r="Q65" s="457">
        <f>IF(C65="yes",10*G65,0)</f>
        <v>0</v>
      </c>
      <c r="R65" s="456">
        <f>(Q65*D65)</f>
        <v>0</v>
      </c>
      <c r="S65" s="418">
        <f>IF(D65&gt;=1,M65+N65+(P65/D65)+Q65,0)</f>
        <v>0</v>
      </c>
      <c r="T65" s="458">
        <f>IF(S65&gt;=1,S65/E65,0)</f>
        <v>0</v>
      </c>
      <c r="U65" s="459">
        <f>S65*D65</f>
        <v>0</v>
      </c>
      <c r="V65" s="100"/>
      <c r="AE65" s="71"/>
      <c r="AF65" s="71"/>
      <c r="AG65" s="71"/>
      <c r="AH65" s="71"/>
      <c r="AI65" s="90"/>
    </row>
    <row r="66" spans="1:35" s="91" customFormat="1" ht="12.75" customHeight="1" thickBot="1" x14ac:dyDescent="0.25">
      <c r="A66" s="331" t="s">
        <v>739</v>
      </c>
      <c r="B66" s="297"/>
      <c r="C66" s="297"/>
      <c r="D66" s="438">
        <f>SUM(D63:D65)</f>
        <v>0</v>
      </c>
      <c r="E66" s="438">
        <f>SUM(E63:E65)</f>
        <v>0</v>
      </c>
      <c r="F66" s="422"/>
      <c r="G66" s="422"/>
      <c r="H66" s="423"/>
      <c r="I66" s="423"/>
      <c r="J66" s="424"/>
      <c r="K66" s="423"/>
      <c r="L66" s="423"/>
      <c r="M66" s="439">
        <f>SUM(M63:M65)</f>
        <v>0</v>
      </c>
      <c r="N66" s="439">
        <f>SUM(N63:N65)</f>
        <v>0</v>
      </c>
      <c r="O66" s="439">
        <f>SUM(O63:O65)</f>
        <v>0</v>
      </c>
      <c r="P66" s="439">
        <f>SUM(P63:P65)</f>
        <v>0</v>
      </c>
      <c r="Q66" s="440"/>
      <c r="R66" s="439">
        <f>SUM(R63:R65)</f>
        <v>0</v>
      </c>
      <c r="S66" s="441"/>
      <c r="T66" s="427">
        <f>SUM(T63:T65)</f>
        <v>0</v>
      </c>
      <c r="U66" s="428">
        <f>SUM(U63:U65)</f>
        <v>0</v>
      </c>
      <c r="V66" s="100"/>
      <c r="AE66" s="71"/>
      <c r="AF66" s="71"/>
      <c r="AG66" s="71"/>
      <c r="AH66" s="71"/>
      <c r="AI66" s="90"/>
    </row>
    <row r="67" spans="1:35" ht="36" thickTop="1" thickBot="1" x14ac:dyDescent="0.3">
      <c r="A67" s="460" t="s">
        <v>49</v>
      </c>
      <c r="B67" s="461"/>
      <c r="C67" s="462" t="s">
        <v>771</v>
      </c>
      <c r="D67" s="325" t="s">
        <v>16</v>
      </c>
      <c r="E67" s="325" t="s">
        <v>15</v>
      </c>
      <c r="F67" s="371"/>
      <c r="G67" s="371"/>
      <c r="H67" s="371"/>
      <c r="I67" s="371"/>
      <c r="J67" s="371"/>
      <c r="K67" s="371"/>
      <c r="L67" s="371"/>
      <c r="M67" s="462" t="s">
        <v>65</v>
      </c>
      <c r="N67" s="462" t="s">
        <v>1070</v>
      </c>
      <c r="O67" s="463"/>
      <c r="P67" s="462" t="s">
        <v>1069</v>
      </c>
      <c r="Q67" s="463"/>
      <c r="R67" s="462" t="s">
        <v>772</v>
      </c>
      <c r="S67" s="464" t="s">
        <v>54</v>
      </c>
      <c r="T67" s="375" t="s">
        <v>776</v>
      </c>
      <c r="U67" s="421" t="s">
        <v>21</v>
      </c>
      <c r="V67" s="33" t="s">
        <v>53</v>
      </c>
      <c r="AE67" s="18"/>
      <c r="AF67" s="18"/>
      <c r="AG67" s="18"/>
      <c r="AH67" s="18"/>
      <c r="AI67" s="63"/>
    </row>
    <row r="68" spans="1:35" x14ac:dyDescent="0.2">
      <c r="A68" s="514" t="s">
        <v>1059</v>
      </c>
      <c r="B68" s="378"/>
      <c r="C68" s="466"/>
      <c r="D68" s="467"/>
      <c r="E68" s="378"/>
      <c r="F68" s="378"/>
      <c r="G68" s="378"/>
      <c r="H68" s="378"/>
      <c r="I68" s="378"/>
      <c r="J68" s="378"/>
      <c r="K68" s="378"/>
      <c r="L68" s="378"/>
      <c r="M68" s="466"/>
      <c r="N68" s="468"/>
      <c r="O68" s="378"/>
      <c r="P68" s="468"/>
      <c r="Q68" s="469"/>
      <c r="R68" s="47">
        <f>IF(P68&gt;=1,(P68*$D$4)*E68,0)</f>
        <v>0</v>
      </c>
      <c r="S68" s="116">
        <f>IF(N68&gt;=1,N68*(M68*2),0)</f>
        <v>0</v>
      </c>
      <c r="T68" s="471" t="str">
        <f>IF(D68&gt;=1,C68+(P68*$D$4)+(S68/E68),"$0")</f>
        <v>$0</v>
      </c>
      <c r="U68" s="472">
        <f>IF(D68&gt;=1,(T68*E68)*D68,0)</f>
        <v>0</v>
      </c>
      <c r="V68" s="34" t="e">
        <f>U68/E68</f>
        <v>#DIV/0!</v>
      </c>
      <c r="AE68" s="18"/>
      <c r="AF68" s="18"/>
      <c r="AG68" s="18"/>
      <c r="AH68" s="18"/>
      <c r="AI68" s="63"/>
    </row>
    <row r="69" spans="1:35" ht="12" customHeight="1" x14ac:dyDescent="0.2">
      <c r="A69" s="294" t="s">
        <v>767</v>
      </c>
      <c r="B69" s="169"/>
      <c r="C69" s="177"/>
      <c r="D69" s="176"/>
      <c r="E69" s="169"/>
      <c r="F69" s="169"/>
      <c r="G69" s="169"/>
      <c r="H69" s="169"/>
      <c r="I69" s="169"/>
      <c r="J69" s="169"/>
      <c r="K69" s="169"/>
      <c r="L69" s="169"/>
      <c r="M69" s="177"/>
      <c r="N69" s="178"/>
      <c r="O69" s="169"/>
      <c r="P69" s="178"/>
      <c r="Q69" s="4"/>
      <c r="R69" s="47">
        <f>IF(P69&gt;=1,(P69*$D$4)*E69,0)</f>
        <v>0</v>
      </c>
      <c r="S69" s="116">
        <f>IF(N69&gt;=1,N69*(M69*2),0)</f>
        <v>0</v>
      </c>
      <c r="T69" s="308" t="str">
        <f>IF(D69&gt;=1,C69+(P69*$D$4)+(S69/E69),"$0")</f>
        <v>$0</v>
      </c>
      <c r="U69" s="301">
        <f>IF(D69&gt;=1,(T69*E69)*D69,0)</f>
        <v>0</v>
      </c>
      <c r="V69" s="35"/>
      <c r="AE69" s="18"/>
      <c r="AF69" s="18"/>
      <c r="AG69" s="18"/>
      <c r="AH69" s="18"/>
      <c r="AI69" s="63"/>
    </row>
    <row r="70" spans="1:35" ht="12" customHeight="1" x14ac:dyDescent="0.2">
      <c r="A70" s="294" t="s">
        <v>770</v>
      </c>
      <c r="B70" s="169"/>
      <c r="C70" s="177"/>
      <c r="D70" s="176"/>
      <c r="E70" s="169"/>
      <c r="F70" s="169"/>
      <c r="G70" s="169"/>
      <c r="H70" s="169"/>
      <c r="I70" s="169"/>
      <c r="J70" s="169"/>
      <c r="K70" s="169"/>
      <c r="L70" s="169"/>
      <c r="M70" s="177"/>
      <c r="N70" s="178"/>
      <c r="O70" s="169"/>
      <c r="P70" s="178"/>
      <c r="Q70" s="4"/>
      <c r="R70" s="47">
        <f>IF(P70&gt;=1,(P70*$D$4)*E70,0)</f>
        <v>0</v>
      </c>
      <c r="S70" s="116">
        <f>IF(N70&gt;=1,N70*(M70*2),0)</f>
        <v>0</v>
      </c>
      <c r="T70" s="308" t="str">
        <f>IF(D70&gt;=1,C70+(P70*$D$4)+(S70/E70),"$0")</f>
        <v>$0</v>
      </c>
      <c r="U70" s="301">
        <f>IF(D70&gt;=1,(T70*E70)*D70,0)</f>
        <v>0</v>
      </c>
      <c r="V70" s="35"/>
      <c r="AE70" s="18"/>
      <c r="AF70" s="18"/>
      <c r="AG70" s="18"/>
      <c r="AH70" s="18"/>
      <c r="AI70" s="63"/>
    </row>
    <row r="71" spans="1:35" ht="12.75" customHeight="1" thickBot="1" x14ac:dyDescent="0.25">
      <c r="A71" s="354" t="s">
        <v>769</v>
      </c>
      <c r="B71" s="387"/>
      <c r="C71" s="473"/>
      <c r="D71" s="474"/>
      <c r="E71" s="387"/>
      <c r="F71" s="387"/>
      <c r="G71" s="387"/>
      <c r="H71" s="387"/>
      <c r="I71" s="387"/>
      <c r="J71" s="387"/>
      <c r="K71" s="387"/>
      <c r="L71" s="387"/>
      <c r="M71" s="473"/>
      <c r="N71" s="475"/>
      <c r="O71" s="387"/>
      <c r="P71" s="475"/>
      <c r="Q71" s="476"/>
      <c r="R71" s="392">
        <f>IF(P71&gt;=1,(P71*$D$4)*E71,0)</f>
        <v>0</v>
      </c>
      <c r="S71" s="477">
        <f>IF(N71&gt;=1,N71*(M71*2),0)</f>
        <v>0</v>
      </c>
      <c r="T71" s="478" t="str">
        <f>IF(D71&gt;=1,C71+(P71*$D$4)+(S71/E71),"$0")</f>
        <v>$0</v>
      </c>
      <c r="U71" s="479">
        <f>IF(D71&gt;=1,(T71*E71)*D71,0)</f>
        <v>0</v>
      </c>
      <c r="V71" s="35"/>
      <c r="AE71" s="18"/>
      <c r="AF71" s="18"/>
      <c r="AG71" s="18"/>
      <c r="AH71" s="18"/>
      <c r="AI71" s="63"/>
    </row>
    <row r="72" spans="1:35" s="2" customFormat="1" ht="13.5" thickBot="1" x14ac:dyDescent="0.25">
      <c r="A72" s="331" t="s">
        <v>57</v>
      </c>
      <c r="B72" s="332"/>
      <c r="C72" s="332"/>
      <c r="D72" s="465">
        <f>SUM(D68:D71)</f>
        <v>0</v>
      </c>
      <c r="E72" s="465">
        <f>SUM(E68:E71)</f>
        <v>0</v>
      </c>
      <c r="F72" s="332"/>
      <c r="G72" s="332"/>
      <c r="H72" s="332"/>
      <c r="I72" s="332"/>
      <c r="J72" s="332"/>
      <c r="K72" s="332"/>
      <c r="L72" s="332"/>
      <c r="M72" s="332"/>
      <c r="N72" s="332"/>
      <c r="O72" s="332"/>
      <c r="P72" s="332"/>
      <c r="Q72" s="332"/>
      <c r="R72" s="335">
        <f>SUM(R68:R71)</f>
        <v>0</v>
      </c>
      <c r="S72" s="127">
        <f>SUM(S68:S71)</f>
        <v>0</v>
      </c>
      <c r="T72" s="331"/>
      <c r="U72" s="337">
        <f>SUM(U68:U71)</f>
        <v>0</v>
      </c>
      <c r="V72" s="27" t="e">
        <f>SUM(V68:V71)</f>
        <v>#DIV/0!</v>
      </c>
      <c r="AE72" s="18"/>
      <c r="AF72" s="18"/>
      <c r="AG72" s="18"/>
      <c r="AH72" s="18"/>
      <c r="AI72" s="63"/>
    </row>
    <row r="73" spans="1:35" ht="27.75" thickTop="1" thickBot="1" x14ac:dyDescent="0.3">
      <c r="A73" s="460" t="s">
        <v>742</v>
      </c>
      <c r="B73" s="461"/>
      <c r="C73" s="462" t="s">
        <v>765</v>
      </c>
      <c r="D73" s="325" t="s">
        <v>16</v>
      </c>
      <c r="E73" s="325" t="s">
        <v>15</v>
      </c>
      <c r="F73" s="371"/>
      <c r="G73" s="371"/>
      <c r="H73" s="371"/>
      <c r="I73" s="371"/>
      <c r="J73" s="371"/>
      <c r="K73" s="371"/>
      <c r="L73" s="371"/>
      <c r="M73" s="463"/>
      <c r="N73" s="463"/>
      <c r="O73" s="463"/>
      <c r="P73" s="463"/>
      <c r="Q73" s="463"/>
      <c r="R73" s="463"/>
      <c r="S73" s="480"/>
      <c r="T73" s="375" t="s">
        <v>776</v>
      </c>
      <c r="U73" s="421" t="s">
        <v>21</v>
      </c>
      <c r="V73" s="33" t="s">
        <v>53</v>
      </c>
      <c r="AE73" s="18"/>
      <c r="AF73" s="18"/>
      <c r="AG73" s="18"/>
      <c r="AH73" s="18"/>
      <c r="AI73" s="63"/>
    </row>
    <row r="74" spans="1:35" x14ac:dyDescent="0.2">
      <c r="A74" s="338" t="s">
        <v>64</v>
      </c>
      <c r="B74" s="378"/>
      <c r="C74" s="466"/>
      <c r="D74" s="467"/>
      <c r="E74" s="378"/>
      <c r="F74" s="405"/>
      <c r="G74" s="405"/>
      <c r="H74" s="405"/>
      <c r="I74" s="405"/>
      <c r="J74" s="405"/>
      <c r="K74" s="405"/>
      <c r="L74" s="484"/>
      <c r="M74" s="386"/>
      <c r="N74" s="386"/>
      <c r="O74" s="386"/>
      <c r="P74" s="386"/>
      <c r="Q74" s="386"/>
      <c r="R74" s="386"/>
      <c r="S74" s="485"/>
      <c r="T74" s="471" t="str">
        <f>IF(D74&gt;=1,C74,"$0")</f>
        <v>$0</v>
      </c>
      <c r="U74" s="472">
        <f>IF(D74&gt;=1,((E74*C74)*D74),0)</f>
        <v>0</v>
      </c>
      <c r="V74" s="34" t="e">
        <f>U74/E74</f>
        <v>#DIV/0!</v>
      </c>
      <c r="AE74" s="18"/>
      <c r="AF74" s="18"/>
      <c r="AG74" s="18"/>
      <c r="AH74" s="18"/>
      <c r="AI74" s="63"/>
    </row>
    <row r="75" spans="1:35" ht="13.5" thickBot="1" x14ac:dyDescent="0.25">
      <c r="A75" s="486" t="s">
        <v>764</v>
      </c>
      <c r="B75" s="487"/>
      <c r="C75" s="473"/>
      <c r="D75" s="474"/>
      <c r="E75" s="387"/>
      <c r="F75" s="488"/>
      <c r="G75" s="488"/>
      <c r="H75" s="488"/>
      <c r="I75" s="488"/>
      <c r="J75" s="488"/>
      <c r="K75" s="488"/>
      <c r="L75" s="488"/>
      <c r="M75" s="395"/>
      <c r="N75" s="395"/>
      <c r="O75" s="395"/>
      <c r="P75" s="395"/>
      <c r="Q75" s="395"/>
      <c r="R75" s="395"/>
      <c r="S75" s="489"/>
      <c r="T75" s="478" t="str">
        <f>IF(D75&gt;=1,C75,"$0")</f>
        <v>$0</v>
      </c>
      <c r="U75" s="479">
        <f>IF(D75&gt;=1,((E75*C75)*D75),0)</f>
        <v>0</v>
      </c>
      <c r="V75" s="85"/>
      <c r="AE75" s="18"/>
      <c r="AF75" s="18"/>
      <c r="AG75" s="86"/>
      <c r="AH75" s="18"/>
      <c r="AI75" s="63"/>
    </row>
    <row r="76" spans="1:35" ht="13.5" thickBot="1" x14ac:dyDescent="0.25">
      <c r="A76" s="490" t="s">
        <v>740</v>
      </c>
      <c r="B76" s="491"/>
      <c r="C76" s="492"/>
      <c r="D76" s="493">
        <f>SUM(D74:D75)</f>
        <v>0</v>
      </c>
      <c r="E76" s="493">
        <f>SUM(E74:E75)</f>
        <v>0</v>
      </c>
      <c r="F76" s="491"/>
      <c r="G76" s="491"/>
      <c r="H76" s="491"/>
      <c r="I76" s="491"/>
      <c r="J76" s="491"/>
      <c r="K76" s="491"/>
      <c r="L76" s="491"/>
      <c r="M76" s="492"/>
      <c r="N76" s="492"/>
      <c r="O76" s="492"/>
      <c r="P76" s="492"/>
      <c r="Q76" s="492"/>
      <c r="R76" s="492"/>
      <c r="S76" s="494"/>
      <c r="T76" s="495">
        <f>SUM(T74:T75)</f>
        <v>0</v>
      </c>
      <c r="U76" s="496">
        <f>SUM(U74:U75)</f>
        <v>0</v>
      </c>
      <c r="V76" s="85"/>
      <c r="AE76" s="18"/>
      <c r="AF76" s="18"/>
      <c r="AG76" s="86"/>
      <c r="AH76" s="18"/>
      <c r="AI76" s="63"/>
    </row>
    <row r="77" spans="1:35" ht="28.5" customHeight="1" thickBot="1" x14ac:dyDescent="0.3">
      <c r="A77" s="535" t="s">
        <v>1005</v>
      </c>
      <c r="B77" s="536" t="s">
        <v>738</v>
      </c>
      <c r="C77" s="537"/>
      <c r="D77" s="538"/>
      <c r="E77" s="538"/>
      <c r="F77" s="539"/>
      <c r="G77" s="539"/>
      <c r="H77" s="539"/>
      <c r="I77" s="539"/>
      <c r="J77" s="539"/>
      <c r="K77" s="539"/>
      <c r="L77" s="539"/>
      <c r="M77" s="539"/>
      <c r="N77" s="539"/>
      <c r="O77" s="539"/>
      <c r="P77" s="539"/>
      <c r="Q77" s="539"/>
      <c r="R77" s="539"/>
      <c r="S77" s="540"/>
      <c r="T77" s="541"/>
      <c r="U77" s="542"/>
      <c r="V77" s="85"/>
      <c r="AE77" s="18"/>
      <c r="AF77" s="18"/>
      <c r="AG77" s="86"/>
      <c r="AH77" s="18"/>
      <c r="AI77" s="63"/>
    </row>
    <row r="78" spans="1:35" ht="12" customHeight="1" x14ac:dyDescent="0.2">
      <c r="A78" s="517"/>
      <c r="B78" s="518"/>
      <c r="C78" s="519"/>
      <c r="D78" s="519"/>
      <c r="E78" s="519"/>
      <c r="F78" s="520"/>
      <c r="G78" s="518"/>
      <c r="H78" s="518"/>
      <c r="I78" s="518"/>
      <c r="J78" s="518"/>
      <c r="K78" s="518"/>
      <c r="L78" s="518"/>
      <c r="M78" s="519"/>
      <c r="N78" s="521"/>
      <c r="O78" s="521"/>
      <c r="P78" s="522"/>
      <c r="Q78" s="522"/>
      <c r="R78" s="521"/>
      <c r="S78" s="523"/>
      <c r="T78" s="524"/>
      <c r="U78" s="525"/>
      <c r="V78" s="85"/>
      <c r="AE78" s="18"/>
      <c r="AF78" s="18"/>
      <c r="AG78" s="86"/>
      <c r="AH78" s="18"/>
      <c r="AI78" s="63"/>
    </row>
    <row r="79" spans="1:35" ht="13.5" thickBot="1" x14ac:dyDescent="0.25">
      <c r="A79" s="526"/>
      <c r="B79" s="527"/>
      <c r="C79" s="528"/>
      <c r="D79" s="528"/>
      <c r="E79" s="528"/>
      <c r="F79" s="529"/>
      <c r="G79" s="527"/>
      <c r="H79" s="527"/>
      <c r="I79" s="527"/>
      <c r="J79" s="527"/>
      <c r="K79" s="527"/>
      <c r="L79" s="527"/>
      <c r="M79" s="528"/>
      <c r="N79" s="530"/>
      <c r="O79" s="530"/>
      <c r="P79" s="531"/>
      <c r="Q79" s="531"/>
      <c r="R79" s="530"/>
      <c r="S79" s="532"/>
      <c r="T79" s="533"/>
      <c r="U79" s="534"/>
      <c r="V79" s="85"/>
      <c r="AE79" s="18"/>
      <c r="AF79" s="18"/>
      <c r="AG79" s="86"/>
      <c r="AH79" s="18"/>
      <c r="AI79" s="63"/>
    </row>
    <row r="80" spans="1:35" ht="13.5" thickBot="1" x14ac:dyDescent="0.25">
      <c r="A80" s="497" t="s">
        <v>741</v>
      </c>
      <c r="B80" s="302"/>
      <c r="C80" s="481"/>
      <c r="D80" s="482"/>
      <c r="E80" s="482"/>
      <c r="F80" s="481"/>
      <c r="G80" s="481"/>
      <c r="H80" s="498"/>
      <c r="I80" s="498"/>
      <c r="J80" s="481"/>
      <c r="K80" s="498"/>
      <c r="L80" s="498"/>
      <c r="M80" s="499"/>
      <c r="N80" s="499"/>
      <c r="O80" s="499"/>
      <c r="P80" s="499"/>
      <c r="Q80" s="499"/>
      <c r="R80" s="499"/>
      <c r="S80" s="500"/>
      <c r="T80" s="483"/>
      <c r="U80" s="337">
        <f>Prevention!C37</f>
        <v>0</v>
      </c>
      <c r="V80" s="85"/>
      <c r="AE80" s="18"/>
      <c r="AF80" s="18"/>
      <c r="AG80" s="86"/>
      <c r="AH80" s="18"/>
      <c r="AI80" s="63"/>
    </row>
    <row r="81" spans="1:35" ht="20.25" customHeight="1" thickBot="1" x14ac:dyDescent="0.3">
      <c r="A81" s="501" t="s">
        <v>727</v>
      </c>
      <c r="B81" s="502"/>
      <c r="C81" s="21"/>
      <c r="D81" s="503" t="s">
        <v>728</v>
      </c>
      <c r="E81" s="504" t="s">
        <v>729</v>
      </c>
      <c r="F81" s="505"/>
      <c r="G81" s="505"/>
      <c r="H81" s="505"/>
      <c r="I81" s="505"/>
      <c r="J81" s="505"/>
      <c r="K81" s="505"/>
      <c r="L81" s="505"/>
      <c r="M81" s="505"/>
      <c r="N81" s="505"/>
      <c r="O81" s="505"/>
      <c r="P81" s="505"/>
      <c r="Q81" s="505"/>
      <c r="R81" s="505"/>
      <c r="S81" s="506" t="s">
        <v>730</v>
      </c>
      <c r="T81" s="507"/>
      <c r="U81" s="421" t="s">
        <v>21</v>
      </c>
      <c r="V81" s="85"/>
      <c r="AE81" s="18"/>
      <c r="AF81" s="18"/>
      <c r="AG81" s="86"/>
      <c r="AH81" s="18"/>
      <c r="AI81" s="63"/>
    </row>
    <row r="82" spans="1:35" x14ac:dyDescent="0.2">
      <c r="A82" s="514"/>
      <c r="B82" s="386"/>
      <c r="C82" s="386"/>
      <c r="D82" s="467"/>
      <c r="E82" s="466"/>
      <c r="F82" s="405"/>
      <c r="G82" s="405"/>
      <c r="H82" s="405"/>
      <c r="I82" s="405"/>
      <c r="J82" s="405"/>
      <c r="K82" s="405"/>
      <c r="L82" s="405"/>
      <c r="M82" s="386"/>
      <c r="N82" s="386"/>
      <c r="O82" s="386"/>
      <c r="P82" s="386"/>
      <c r="Q82" s="386"/>
      <c r="R82" s="386"/>
      <c r="S82" s="470">
        <f>IF(D82&gt;0,E82,0)</f>
        <v>0</v>
      </c>
      <c r="T82" s="509"/>
      <c r="U82" s="472">
        <f>IF(D82&gt;=1,D82*E82,0)</f>
        <v>0</v>
      </c>
      <c r="V82" s="85"/>
      <c r="AE82" s="18"/>
      <c r="AF82" s="18"/>
      <c r="AG82" s="86"/>
      <c r="AH82" s="18"/>
      <c r="AI82" s="63"/>
    </row>
    <row r="83" spans="1:35" x14ac:dyDescent="0.2">
      <c r="A83" s="512"/>
      <c r="B83" s="16"/>
      <c r="C83" s="16"/>
      <c r="D83" s="179"/>
      <c r="E83" s="177"/>
      <c r="F83" s="18"/>
      <c r="G83" s="18"/>
      <c r="H83" s="18"/>
      <c r="I83" s="18"/>
      <c r="J83" s="18"/>
      <c r="K83" s="18"/>
      <c r="L83" s="18"/>
      <c r="M83" s="16"/>
      <c r="N83" s="16"/>
      <c r="O83" s="16"/>
      <c r="P83" s="16"/>
      <c r="Q83" s="16"/>
      <c r="R83" s="16"/>
      <c r="S83" s="116">
        <f>IF(D83&gt;0,E83,0)</f>
        <v>0</v>
      </c>
      <c r="T83" s="309"/>
      <c r="U83" s="301">
        <f>IF(D83&gt;=1,D83*E83,0)</f>
        <v>0</v>
      </c>
      <c r="V83" s="85"/>
      <c r="AE83" s="18"/>
      <c r="AF83" s="18"/>
      <c r="AG83" s="86"/>
      <c r="AH83" s="18"/>
      <c r="AI83" s="63"/>
    </row>
    <row r="84" spans="1:35" x14ac:dyDescent="0.2">
      <c r="A84" s="512"/>
      <c r="B84" s="16"/>
      <c r="C84" s="16"/>
      <c r="D84" s="179"/>
      <c r="E84" s="177"/>
      <c r="F84" s="18"/>
      <c r="G84" s="18"/>
      <c r="H84" s="18"/>
      <c r="I84" s="18"/>
      <c r="J84" s="18"/>
      <c r="K84" s="18"/>
      <c r="L84" s="18"/>
      <c r="M84" s="16"/>
      <c r="N84" s="16"/>
      <c r="O84" s="16"/>
      <c r="P84" s="16"/>
      <c r="Q84" s="16"/>
      <c r="R84" s="16"/>
      <c r="S84" s="116">
        <f>IF(D84&gt;0,E84,0)</f>
        <v>0</v>
      </c>
      <c r="T84" s="309"/>
      <c r="U84" s="301">
        <f>IF(D84&gt;=1,D84*E84,0)</f>
        <v>0</v>
      </c>
      <c r="V84" s="85"/>
      <c r="AE84" s="18"/>
      <c r="AF84" s="18"/>
      <c r="AG84" s="86"/>
      <c r="AH84" s="18"/>
      <c r="AI84" s="63"/>
    </row>
    <row r="85" spans="1:35" ht="13.5" thickBot="1" x14ac:dyDescent="0.25">
      <c r="A85" s="550"/>
      <c r="B85" s="395"/>
      <c r="C85" s="395"/>
      <c r="D85" s="474"/>
      <c r="E85" s="473"/>
      <c r="F85" s="414"/>
      <c r="G85" s="414"/>
      <c r="H85" s="414"/>
      <c r="I85" s="414"/>
      <c r="J85" s="414"/>
      <c r="K85" s="414"/>
      <c r="L85" s="414"/>
      <c r="M85" s="395"/>
      <c r="N85" s="395"/>
      <c r="O85" s="395"/>
      <c r="P85" s="395"/>
      <c r="Q85" s="395"/>
      <c r="R85" s="395"/>
      <c r="S85" s="477">
        <f>IF(D85&gt;0,E85,0)</f>
        <v>0</v>
      </c>
      <c r="T85" s="510"/>
      <c r="U85" s="479">
        <f>IF(D85&gt;=1,D85*E85,0)</f>
        <v>0</v>
      </c>
      <c r="V85" s="85"/>
      <c r="AE85" s="18"/>
      <c r="AF85" s="18"/>
      <c r="AG85" s="86"/>
      <c r="AH85" s="18"/>
      <c r="AI85" s="63"/>
    </row>
    <row r="86" spans="1:35" s="88" customFormat="1" ht="13.5" thickBot="1" x14ac:dyDescent="0.25">
      <c r="A86" s="331" t="s">
        <v>731</v>
      </c>
      <c r="B86" s="481"/>
      <c r="C86" s="481"/>
      <c r="D86" s="482">
        <f>SUM(D82:D85)</f>
        <v>0</v>
      </c>
      <c r="E86" s="482">
        <f>SUM(E82:E85)</f>
        <v>0</v>
      </c>
      <c r="F86" s="481"/>
      <c r="G86" s="481"/>
      <c r="H86" s="481"/>
      <c r="I86" s="481"/>
      <c r="J86" s="481"/>
      <c r="K86" s="481"/>
      <c r="L86" s="481"/>
      <c r="M86" s="481"/>
      <c r="N86" s="481"/>
      <c r="O86" s="481"/>
      <c r="P86" s="481"/>
      <c r="Q86" s="481"/>
      <c r="R86" s="481"/>
      <c r="S86" s="302"/>
      <c r="T86" s="508"/>
      <c r="U86" s="337">
        <f>SUM(U82:U85)</f>
        <v>0</v>
      </c>
      <c r="V86" s="87"/>
      <c r="AE86" s="71"/>
      <c r="AF86" s="71"/>
      <c r="AG86" s="89"/>
      <c r="AH86" s="71"/>
      <c r="AI86" s="90"/>
    </row>
    <row r="87" spans="1:35" ht="15.75" thickBot="1" x14ac:dyDescent="0.3">
      <c r="A87" s="91"/>
      <c r="B87" s="88"/>
      <c r="C87" s="92"/>
      <c r="D87" s="88"/>
      <c r="N87" s="12"/>
      <c r="O87" s="84"/>
      <c r="P87" s="84"/>
      <c r="Q87" s="84"/>
      <c r="R87" s="286" t="s">
        <v>763</v>
      </c>
      <c r="S87" s="287"/>
      <c r="T87" s="288" t="s">
        <v>48</v>
      </c>
      <c r="U87" s="511">
        <f>SUM(U17,U34,U45,U56,U61,U66,U72,U76,U80,U86)</f>
        <v>0</v>
      </c>
      <c r="V87" s="36" t="e">
        <f>SUM(#REF!,V72)</f>
        <v>#REF!</v>
      </c>
      <c r="AE87" s="18" t="s">
        <v>285</v>
      </c>
      <c r="AF87" s="18" t="s">
        <v>286</v>
      </c>
      <c r="AG87" s="63" t="s">
        <v>106</v>
      </c>
      <c r="AH87" s="18" t="s">
        <v>118</v>
      </c>
      <c r="AI87" s="18" t="s">
        <v>105</v>
      </c>
    </row>
    <row r="88" spans="1:35" ht="13.5" thickTop="1" x14ac:dyDescent="0.2">
      <c r="AE88" s="18" t="s">
        <v>342</v>
      </c>
      <c r="AF88" s="18" t="s">
        <v>343</v>
      </c>
      <c r="AG88" s="63" t="s">
        <v>106</v>
      </c>
      <c r="AH88" s="18" t="s">
        <v>100</v>
      </c>
      <c r="AI88" s="18" t="s">
        <v>248</v>
      </c>
    </row>
    <row r="89" spans="1:35" x14ac:dyDescent="0.2">
      <c r="U89" s="37"/>
      <c r="AE89" s="18" t="s">
        <v>621</v>
      </c>
      <c r="AF89" s="18" t="s">
        <v>622</v>
      </c>
      <c r="AG89" s="63" t="s">
        <v>106</v>
      </c>
      <c r="AH89" s="18" t="s">
        <v>124</v>
      </c>
      <c r="AI89" s="18" t="s">
        <v>101</v>
      </c>
    </row>
    <row r="91" spans="1:35" x14ac:dyDescent="0.2">
      <c r="AE91" s="18" t="s">
        <v>275</v>
      </c>
      <c r="AF91" s="18" t="s">
        <v>276</v>
      </c>
      <c r="AG91" s="63" t="s">
        <v>198</v>
      </c>
      <c r="AH91" s="18" t="s">
        <v>124</v>
      </c>
      <c r="AI91" s="18" t="s">
        <v>101</v>
      </c>
    </row>
    <row r="92" spans="1:35" x14ac:dyDescent="0.2">
      <c r="AE92" s="18" t="s">
        <v>340</v>
      </c>
      <c r="AF92" s="18" t="s">
        <v>341</v>
      </c>
      <c r="AG92" s="63" t="s">
        <v>198</v>
      </c>
      <c r="AH92" s="18" t="s">
        <v>100</v>
      </c>
      <c r="AI92" s="18" t="s">
        <v>248</v>
      </c>
    </row>
    <row r="93" spans="1:35" x14ac:dyDescent="0.2">
      <c r="AE93" s="18" t="s">
        <v>390</v>
      </c>
      <c r="AF93" s="18" t="s">
        <v>391</v>
      </c>
      <c r="AG93" s="63" t="s">
        <v>198</v>
      </c>
      <c r="AH93" s="18" t="s">
        <v>104</v>
      </c>
      <c r="AI93" s="18" t="s">
        <v>248</v>
      </c>
    </row>
    <row r="94" spans="1:35" x14ac:dyDescent="0.2">
      <c r="AE94" s="18"/>
      <c r="AF94" s="18"/>
      <c r="AG94" s="18"/>
      <c r="AH94" s="18"/>
      <c r="AI94" s="63"/>
    </row>
    <row r="95" spans="1:35" x14ac:dyDescent="0.2">
      <c r="AE95" s="18" t="s">
        <v>287</v>
      </c>
      <c r="AF95" s="18" t="s">
        <v>288</v>
      </c>
      <c r="AG95" s="63" t="s">
        <v>180</v>
      </c>
      <c r="AH95" s="18" t="s">
        <v>118</v>
      </c>
      <c r="AI95" s="18" t="s">
        <v>105</v>
      </c>
    </row>
    <row r="96" spans="1:35" x14ac:dyDescent="0.2">
      <c r="AE96" s="18" t="s">
        <v>300</v>
      </c>
      <c r="AF96" s="18" t="s">
        <v>301</v>
      </c>
      <c r="AG96" s="63" t="s">
        <v>180</v>
      </c>
      <c r="AH96" s="18" t="s">
        <v>100</v>
      </c>
      <c r="AI96" s="18" t="s">
        <v>101</v>
      </c>
    </row>
    <row r="97" spans="2:35" x14ac:dyDescent="0.2">
      <c r="AE97" s="18" t="s">
        <v>444</v>
      </c>
      <c r="AF97" s="18" t="s">
        <v>445</v>
      </c>
      <c r="AG97" s="63" t="s">
        <v>180</v>
      </c>
      <c r="AH97" s="18" t="s">
        <v>121</v>
      </c>
      <c r="AI97" s="18" t="s">
        <v>109</v>
      </c>
    </row>
    <row r="98" spans="2:35" x14ac:dyDescent="0.2">
      <c r="AE98" s="18" t="s">
        <v>574</v>
      </c>
      <c r="AF98" s="18" t="s">
        <v>575</v>
      </c>
      <c r="AG98" s="63" t="s">
        <v>180</v>
      </c>
      <c r="AH98" s="18" t="s">
        <v>113</v>
      </c>
      <c r="AI98" s="18" t="s">
        <v>109</v>
      </c>
    </row>
    <row r="99" spans="2:35" x14ac:dyDescent="0.2">
      <c r="AE99" s="18" t="s">
        <v>617</v>
      </c>
      <c r="AF99" s="18" t="s">
        <v>618</v>
      </c>
      <c r="AG99" s="63" t="s">
        <v>180</v>
      </c>
      <c r="AH99" s="18" t="s">
        <v>130</v>
      </c>
      <c r="AI99" s="18" t="s">
        <v>109</v>
      </c>
    </row>
    <row r="100" spans="2:35" x14ac:dyDescent="0.2">
      <c r="AE100" s="18"/>
      <c r="AF100" s="18"/>
      <c r="AG100" s="63"/>
      <c r="AH100" s="18"/>
      <c r="AI100" s="18"/>
    </row>
    <row r="101" spans="2:35" x14ac:dyDescent="0.2">
      <c r="AE101" s="18" t="s">
        <v>251</v>
      </c>
      <c r="AF101" s="18" t="s">
        <v>252</v>
      </c>
      <c r="AG101" s="63" t="s">
        <v>147</v>
      </c>
      <c r="AH101" s="18" t="s">
        <v>100</v>
      </c>
      <c r="AI101" s="18" t="s">
        <v>248</v>
      </c>
    </row>
    <row r="102" spans="2:35" x14ac:dyDescent="0.2">
      <c r="AE102" s="18" t="s">
        <v>269</v>
      </c>
      <c r="AF102" s="18" t="s">
        <v>270</v>
      </c>
      <c r="AG102" s="63" t="s">
        <v>147</v>
      </c>
      <c r="AH102" s="18" t="s">
        <v>100</v>
      </c>
      <c r="AI102" s="18" t="s">
        <v>248</v>
      </c>
    </row>
    <row r="103" spans="2:35" x14ac:dyDescent="0.2">
      <c r="AE103" s="18" t="s">
        <v>298</v>
      </c>
      <c r="AF103" s="18" t="s">
        <v>299</v>
      </c>
      <c r="AG103" s="63" t="s">
        <v>147</v>
      </c>
      <c r="AH103" s="18" t="s">
        <v>100</v>
      </c>
      <c r="AI103" s="18" t="s">
        <v>248</v>
      </c>
    </row>
    <row r="104" spans="2:35" x14ac:dyDescent="0.2">
      <c r="AE104" s="18" t="s">
        <v>322</v>
      </c>
      <c r="AF104" s="18" t="s">
        <v>323</v>
      </c>
      <c r="AG104" s="63" t="s">
        <v>147</v>
      </c>
      <c r="AH104" s="18" t="s">
        <v>100</v>
      </c>
      <c r="AI104" s="18" t="s">
        <v>101</v>
      </c>
    </row>
    <row r="105" spans="2:35" x14ac:dyDescent="0.2">
      <c r="AE105" s="18" t="s">
        <v>336</v>
      </c>
      <c r="AF105" s="18" t="s">
        <v>337</v>
      </c>
      <c r="AG105" s="63" t="s">
        <v>147</v>
      </c>
      <c r="AH105" s="18" t="s">
        <v>100</v>
      </c>
      <c r="AI105" s="18" t="s">
        <v>248</v>
      </c>
    </row>
    <row r="106" spans="2:35" x14ac:dyDescent="0.2">
      <c r="AE106" s="18" t="s">
        <v>344</v>
      </c>
      <c r="AF106" s="18" t="s">
        <v>345</v>
      </c>
      <c r="AG106" s="63" t="s">
        <v>147</v>
      </c>
      <c r="AH106" s="18" t="s">
        <v>100</v>
      </c>
      <c r="AI106" s="18" t="s">
        <v>248</v>
      </c>
    </row>
    <row r="107" spans="2:35" x14ac:dyDescent="0.2">
      <c r="AE107" s="18" t="s">
        <v>394</v>
      </c>
      <c r="AF107" s="18" t="s">
        <v>395</v>
      </c>
      <c r="AG107" s="63" t="s">
        <v>147</v>
      </c>
      <c r="AH107" s="18" t="s">
        <v>104</v>
      </c>
      <c r="AI107" s="18" t="s">
        <v>248</v>
      </c>
    </row>
    <row r="108" spans="2:35" x14ac:dyDescent="0.2">
      <c r="AE108" s="18" t="s">
        <v>442</v>
      </c>
      <c r="AF108" s="18" t="s">
        <v>443</v>
      </c>
      <c r="AG108" s="63" t="s">
        <v>147</v>
      </c>
      <c r="AH108" s="18" t="s">
        <v>121</v>
      </c>
      <c r="AI108" s="18" t="s">
        <v>109</v>
      </c>
    </row>
    <row r="109" spans="2:35" x14ac:dyDescent="0.2">
      <c r="B109">
        <v>0</v>
      </c>
      <c r="AE109" s="18" t="s">
        <v>686</v>
      </c>
      <c r="AF109" s="18" t="s">
        <v>687</v>
      </c>
      <c r="AG109" s="63" t="s">
        <v>147</v>
      </c>
      <c r="AH109" s="18" t="s">
        <v>100</v>
      </c>
      <c r="AI109" s="18" t="s">
        <v>248</v>
      </c>
    </row>
    <row r="110" spans="2:35" x14ac:dyDescent="0.2">
      <c r="B110">
        <v>30</v>
      </c>
      <c r="AE110" s="18"/>
      <c r="AF110" s="18"/>
      <c r="AG110" s="63"/>
      <c r="AH110" s="18"/>
      <c r="AI110" s="18"/>
    </row>
    <row r="111" spans="2:35" x14ac:dyDescent="0.2">
      <c r="B111">
        <v>15</v>
      </c>
      <c r="AE111" s="18" t="s">
        <v>396</v>
      </c>
      <c r="AF111" s="18" t="s">
        <v>397</v>
      </c>
      <c r="AG111" s="63" t="s">
        <v>228</v>
      </c>
      <c r="AH111" s="18" t="s">
        <v>104</v>
      </c>
      <c r="AI111" s="18" t="s">
        <v>105</v>
      </c>
    </row>
    <row r="112" spans="2:35" x14ac:dyDescent="0.2">
      <c r="B112">
        <v>1</v>
      </c>
      <c r="AE112" s="18" t="s">
        <v>557</v>
      </c>
      <c r="AF112" s="18" t="s">
        <v>558</v>
      </c>
      <c r="AG112" s="63" t="s">
        <v>228</v>
      </c>
      <c r="AH112" s="18" t="s">
        <v>121</v>
      </c>
      <c r="AI112" s="18" t="s">
        <v>109</v>
      </c>
    </row>
    <row r="113" spans="2:35" x14ac:dyDescent="0.2">
      <c r="B113">
        <v>2</v>
      </c>
      <c r="AE113" s="18" t="s">
        <v>629</v>
      </c>
      <c r="AF113" s="515" t="s">
        <v>1060</v>
      </c>
      <c r="AG113" s="63" t="s">
        <v>228</v>
      </c>
      <c r="AH113" s="18" t="s">
        <v>104</v>
      </c>
      <c r="AI113" s="18" t="s">
        <v>105</v>
      </c>
    </row>
    <row r="114" spans="2:35" x14ac:dyDescent="0.2">
      <c r="B114">
        <v>3</v>
      </c>
      <c r="AE114" s="18" t="s">
        <v>653</v>
      </c>
      <c r="AF114" s="18" t="s">
        <v>654</v>
      </c>
      <c r="AG114" s="63" t="s">
        <v>228</v>
      </c>
      <c r="AH114" s="18" t="s">
        <v>100</v>
      </c>
      <c r="AI114" s="18" t="s">
        <v>109</v>
      </c>
    </row>
    <row r="115" spans="2:35" x14ac:dyDescent="0.2">
      <c r="B115">
        <v>4</v>
      </c>
      <c r="AE115" s="18" t="s">
        <v>655</v>
      </c>
      <c r="AF115" s="18" t="s">
        <v>656</v>
      </c>
      <c r="AG115" s="63" t="s">
        <v>228</v>
      </c>
      <c r="AH115" s="18" t="s">
        <v>100</v>
      </c>
      <c r="AI115" s="18" t="s">
        <v>109</v>
      </c>
    </row>
    <row r="116" spans="2:35" x14ac:dyDescent="0.2">
      <c r="B116">
        <v>5</v>
      </c>
      <c r="AE116" s="18" t="s">
        <v>657</v>
      </c>
      <c r="AF116" s="18" t="s">
        <v>658</v>
      </c>
      <c r="AG116" s="63" t="s">
        <v>228</v>
      </c>
      <c r="AH116" s="18" t="s">
        <v>100</v>
      </c>
      <c r="AI116" s="18" t="s">
        <v>109</v>
      </c>
    </row>
    <row r="117" spans="2:35" x14ac:dyDescent="0.2">
      <c r="B117">
        <v>6</v>
      </c>
      <c r="AE117" s="18" t="s">
        <v>661</v>
      </c>
      <c r="AF117" s="18" t="s">
        <v>781</v>
      </c>
      <c r="AG117" s="63" t="s">
        <v>228</v>
      </c>
      <c r="AH117" s="18" t="s">
        <v>100</v>
      </c>
      <c r="AI117" s="18" t="s">
        <v>109</v>
      </c>
    </row>
    <row r="118" spans="2:35" x14ac:dyDescent="0.2">
      <c r="B118">
        <v>7</v>
      </c>
      <c r="AE118" s="18" t="s">
        <v>672</v>
      </c>
      <c r="AF118" s="18" t="s">
        <v>673</v>
      </c>
      <c r="AG118" s="63" t="s">
        <v>228</v>
      </c>
      <c r="AH118" s="18" t="s">
        <v>100</v>
      </c>
      <c r="AI118" s="18" t="s">
        <v>109</v>
      </c>
    </row>
    <row r="119" spans="2:35" x14ac:dyDescent="0.2">
      <c r="B119">
        <v>8</v>
      </c>
      <c r="AE119" s="18"/>
      <c r="AF119" s="18"/>
      <c r="AG119" s="63"/>
      <c r="AH119" s="18"/>
      <c r="AI119" s="18"/>
    </row>
    <row r="120" spans="2:35" x14ac:dyDescent="0.2">
      <c r="B120">
        <v>9</v>
      </c>
      <c r="AE120" s="18" t="s">
        <v>161</v>
      </c>
      <c r="AF120" s="515" t="s">
        <v>1061</v>
      </c>
      <c r="AG120" s="63" t="s">
        <v>163</v>
      </c>
      <c r="AH120" s="18" t="s">
        <v>127</v>
      </c>
      <c r="AI120" s="18" t="s">
        <v>101</v>
      </c>
    </row>
    <row r="121" spans="2:35" x14ac:dyDescent="0.2">
      <c r="B121">
        <v>10</v>
      </c>
      <c r="AE121" s="18" t="s">
        <v>242</v>
      </c>
      <c r="AF121" s="18" t="s">
        <v>243</v>
      </c>
      <c r="AG121" s="63" t="s">
        <v>163</v>
      </c>
      <c r="AH121" s="18" t="s">
        <v>113</v>
      </c>
      <c r="AI121" s="18" t="s">
        <v>109</v>
      </c>
    </row>
    <row r="122" spans="2:35" x14ac:dyDescent="0.2">
      <c r="B122">
        <v>11</v>
      </c>
      <c r="AE122" s="18" t="s">
        <v>265</v>
      </c>
      <c r="AF122" s="18" t="s">
        <v>266</v>
      </c>
      <c r="AG122" s="63" t="s">
        <v>163</v>
      </c>
      <c r="AH122" s="18" t="s">
        <v>130</v>
      </c>
      <c r="AI122" s="18" t="s">
        <v>109</v>
      </c>
    </row>
    <row r="123" spans="2:35" x14ac:dyDescent="0.2">
      <c r="B123">
        <v>12</v>
      </c>
      <c r="AE123" s="18" t="s">
        <v>279</v>
      </c>
      <c r="AF123" s="18" t="s">
        <v>280</v>
      </c>
      <c r="AG123" s="63" t="s">
        <v>163</v>
      </c>
      <c r="AH123" s="18" t="s">
        <v>100</v>
      </c>
      <c r="AI123" s="18" t="s">
        <v>101</v>
      </c>
    </row>
    <row r="124" spans="2:35" x14ac:dyDescent="0.2">
      <c r="B124">
        <v>13</v>
      </c>
      <c r="AE124" s="18" t="s">
        <v>281</v>
      </c>
      <c r="AF124" s="18" t="s">
        <v>282</v>
      </c>
      <c r="AG124" s="63" t="s">
        <v>163</v>
      </c>
      <c r="AH124" s="18" t="s">
        <v>100</v>
      </c>
      <c r="AI124" s="18" t="s">
        <v>101</v>
      </c>
    </row>
    <row r="125" spans="2:35" x14ac:dyDescent="0.2">
      <c r="B125">
        <v>14</v>
      </c>
      <c r="AE125" s="18" t="s">
        <v>289</v>
      </c>
      <c r="AF125" s="18" t="s">
        <v>290</v>
      </c>
      <c r="AG125" s="63" t="s">
        <v>163</v>
      </c>
      <c r="AH125" s="18" t="s">
        <v>118</v>
      </c>
      <c r="AI125" s="18" t="s">
        <v>105</v>
      </c>
    </row>
    <row r="126" spans="2:35" x14ac:dyDescent="0.2">
      <c r="B126">
        <v>15</v>
      </c>
      <c r="AE126" s="18" t="s">
        <v>324</v>
      </c>
      <c r="AF126" s="18" t="s">
        <v>325</v>
      </c>
      <c r="AG126" s="63" t="s">
        <v>163</v>
      </c>
      <c r="AH126" s="18" t="s">
        <v>100</v>
      </c>
      <c r="AI126" s="18" t="s">
        <v>101</v>
      </c>
    </row>
    <row r="127" spans="2:35" x14ac:dyDescent="0.2">
      <c r="B127">
        <v>16</v>
      </c>
      <c r="AE127" s="18" t="s">
        <v>389</v>
      </c>
      <c r="AF127" s="515" t="s">
        <v>1062</v>
      </c>
      <c r="AG127" s="63" t="s">
        <v>163</v>
      </c>
      <c r="AH127" s="18" t="s">
        <v>104</v>
      </c>
      <c r="AI127" s="18" t="s">
        <v>109</v>
      </c>
    </row>
    <row r="128" spans="2:35" x14ac:dyDescent="0.2">
      <c r="B128">
        <v>17</v>
      </c>
      <c r="AE128" s="18" t="s">
        <v>426</v>
      </c>
      <c r="AF128" s="18" t="s">
        <v>427</v>
      </c>
      <c r="AG128" s="63" t="s">
        <v>163</v>
      </c>
      <c r="AH128" s="18" t="s">
        <v>118</v>
      </c>
      <c r="AI128" s="18" t="s">
        <v>105</v>
      </c>
    </row>
    <row r="129" spans="1:35" x14ac:dyDescent="0.2">
      <c r="B129">
        <v>18</v>
      </c>
      <c r="AE129" s="18" t="s">
        <v>676</v>
      </c>
      <c r="AF129" s="18" t="s">
        <v>677</v>
      </c>
      <c r="AG129" s="63" t="s">
        <v>163</v>
      </c>
      <c r="AH129" s="18" t="s">
        <v>113</v>
      </c>
      <c r="AI129" s="18" t="s">
        <v>109</v>
      </c>
    </row>
    <row r="130" spans="1:35" x14ac:dyDescent="0.2">
      <c r="B130">
        <v>19</v>
      </c>
      <c r="AE130" s="18"/>
      <c r="AF130" s="18"/>
      <c r="AG130" s="63"/>
      <c r="AH130" s="18"/>
      <c r="AI130" s="18"/>
    </row>
    <row r="131" spans="1:35" x14ac:dyDescent="0.2">
      <c r="B131">
        <v>20</v>
      </c>
      <c r="AE131" s="18" t="s">
        <v>239</v>
      </c>
      <c r="AF131" s="18" t="s">
        <v>240</v>
      </c>
      <c r="AG131" s="63" t="s">
        <v>241</v>
      </c>
      <c r="AH131" s="18" t="s">
        <v>118</v>
      </c>
      <c r="AI131" s="18" t="s">
        <v>105</v>
      </c>
    </row>
    <row r="132" spans="1:35" x14ac:dyDescent="0.2">
      <c r="B132">
        <v>21</v>
      </c>
      <c r="AE132" s="18" t="s">
        <v>388</v>
      </c>
      <c r="AF132" s="515" t="s">
        <v>1058</v>
      </c>
      <c r="AG132" s="63" t="s">
        <v>241</v>
      </c>
      <c r="AH132" s="18" t="s">
        <v>104</v>
      </c>
      <c r="AI132" s="18" t="s">
        <v>109</v>
      </c>
    </row>
    <row r="133" spans="1:35" x14ac:dyDescent="0.2">
      <c r="B133">
        <v>22</v>
      </c>
      <c r="AE133" s="18" t="s">
        <v>565</v>
      </c>
      <c r="AF133" s="18" t="s">
        <v>566</v>
      </c>
      <c r="AG133" s="63" t="s">
        <v>241</v>
      </c>
      <c r="AH133" s="18" t="s">
        <v>113</v>
      </c>
      <c r="AI133" s="18" t="s">
        <v>109</v>
      </c>
    </row>
    <row r="134" spans="1:35" x14ac:dyDescent="0.2">
      <c r="B134">
        <v>23</v>
      </c>
      <c r="AE134" s="18"/>
      <c r="AF134" s="18"/>
      <c r="AG134" s="63"/>
      <c r="AH134" s="18"/>
      <c r="AI134" s="18"/>
    </row>
    <row r="135" spans="1:35" x14ac:dyDescent="0.2">
      <c r="B135">
        <v>24</v>
      </c>
      <c r="AE135" s="18" t="s">
        <v>166</v>
      </c>
      <c r="AF135" s="18" t="s">
        <v>782</v>
      </c>
      <c r="AG135" s="63" t="s">
        <v>160</v>
      </c>
      <c r="AH135" s="18" t="s">
        <v>104</v>
      </c>
      <c r="AI135" s="18" t="s">
        <v>109</v>
      </c>
    </row>
    <row r="136" spans="1:35" x14ac:dyDescent="0.2">
      <c r="A136" t="s">
        <v>766</v>
      </c>
      <c r="B136">
        <v>25</v>
      </c>
      <c r="AE136" s="18" t="s">
        <v>263</v>
      </c>
      <c r="AF136" s="18" t="s">
        <v>264</v>
      </c>
      <c r="AG136" s="63" t="s">
        <v>160</v>
      </c>
      <c r="AH136" s="18" t="s">
        <v>100</v>
      </c>
      <c r="AI136" s="18" t="s">
        <v>109</v>
      </c>
    </row>
    <row r="137" spans="1:35" x14ac:dyDescent="0.2">
      <c r="A137" t="s">
        <v>767</v>
      </c>
      <c r="B137">
        <v>26</v>
      </c>
      <c r="AE137" s="18" t="s">
        <v>440</v>
      </c>
      <c r="AF137" s="18" t="s">
        <v>441</v>
      </c>
      <c r="AG137" s="63" t="s">
        <v>160</v>
      </c>
      <c r="AH137" s="18" t="s">
        <v>121</v>
      </c>
      <c r="AI137" s="18" t="s">
        <v>109</v>
      </c>
    </row>
    <row r="138" spans="1:35" x14ac:dyDescent="0.2">
      <c r="A138" t="s">
        <v>768</v>
      </c>
      <c r="B138">
        <v>27</v>
      </c>
    </row>
    <row r="139" spans="1:35" x14ac:dyDescent="0.2">
      <c r="A139" s="516" t="s">
        <v>1063</v>
      </c>
      <c r="B139">
        <v>28</v>
      </c>
    </row>
    <row r="140" spans="1:35" x14ac:dyDescent="0.2">
      <c r="A140" s="516" t="s">
        <v>1059</v>
      </c>
      <c r="B140">
        <v>29</v>
      </c>
    </row>
    <row r="141" spans="1:35" x14ac:dyDescent="0.2">
      <c r="A141" s="516" t="s">
        <v>1067</v>
      </c>
      <c r="B141">
        <v>30</v>
      </c>
    </row>
    <row r="142" spans="1:35" x14ac:dyDescent="0.2">
      <c r="A142" t="s">
        <v>769</v>
      </c>
    </row>
    <row r="143" spans="1:35" x14ac:dyDescent="0.2">
      <c r="A143" s="516" t="s">
        <v>1068</v>
      </c>
    </row>
    <row r="144" spans="1:35" x14ac:dyDescent="0.2">
      <c r="A144" t="s">
        <v>770</v>
      </c>
    </row>
    <row r="146" spans="4:5" x14ac:dyDescent="0.2">
      <c r="D146">
        <v>3</v>
      </c>
    </row>
    <row r="147" spans="4:5" x14ac:dyDescent="0.2">
      <c r="D147">
        <v>4</v>
      </c>
    </row>
    <row r="148" spans="4:5" x14ac:dyDescent="0.2">
      <c r="D148">
        <v>5</v>
      </c>
    </row>
    <row r="149" spans="4:5" x14ac:dyDescent="0.2">
      <c r="D149">
        <v>6</v>
      </c>
    </row>
    <row r="150" spans="4:5" x14ac:dyDescent="0.2">
      <c r="D150">
        <v>7</v>
      </c>
    </row>
    <row r="151" spans="4:5" x14ac:dyDescent="0.2">
      <c r="D151">
        <v>8</v>
      </c>
    </row>
    <row r="152" spans="4:5" x14ac:dyDescent="0.2">
      <c r="D152">
        <v>9</v>
      </c>
    </row>
    <row r="153" spans="4:5" x14ac:dyDescent="0.2">
      <c r="D153">
        <v>10</v>
      </c>
    </row>
    <row r="154" spans="4:5" x14ac:dyDescent="0.2">
      <c r="E154">
        <v>0</v>
      </c>
    </row>
    <row r="155" spans="4:5" x14ac:dyDescent="0.2">
      <c r="D155">
        <v>1</v>
      </c>
      <c r="E155">
        <v>1</v>
      </c>
    </row>
    <row r="156" spans="4:5" x14ac:dyDescent="0.2">
      <c r="D156">
        <v>2</v>
      </c>
      <c r="E156">
        <v>2</v>
      </c>
    </row>
    <row r="157" spans="4:5" x14ac:dyDescent="0.2">
      <c r="D157">
        <v>3</v>
      </c>
      <c r="E157">
        <v>3</v>
      </c>
    </row>
    <row r="158" spans="4:5" x14ac:dyDescent="0.2">
      <c r="D158">
        <v>4</v>
      </c>
      <c r="E158">
        <v>4</v>
      </c>
    </row>
    <row r="159" spans="4:5" x14ac:dyDescent="0.2">
      <c r="D159">
        <v>5</v>
      </c>
      <c r="E159">
        <v>5</v>
      </c>
    </row>
    <row r="160" spans="4:5" x14ac:dyDescent="0.2">
      <c r="D160">
        <v>6</v>
      </c>
      <c r="E160">
        <v>6</v>
      </c>
    </row>
    <row r="161" spans="4:5" x14ac:dyDescent="0.2">
      <c r="D161">
        <v>7</v>
      </c>
      <c r="E161">
        <v>7</v>
      </c>
    </row>
    <row r="162" spans="4:5" x14ac:dyDescent="0.2">
      <c r="D162">
        <v>8</v>
      </c>
      <c r="E162">
        <v>8</v>
      </c>
    </row>
    <row r="163" spans="4:5" x14ac:dyDescent="0.2">
      <c r="D163">
        <v>9</v>
      </c>
      <c r="E163">
        <v>9</v>
      </c>
    </row>
    <row r="164" spans="4:5" x14ac:dyDescent="0.2">
      <c r="D164">
        <v>10</v>
      </c>
      <c r="E164">
        <v>10</v>
      </c>
    </row>
    <row r="165" spans="4:5" x14ac:dyDescent="0.2">
      <c r="D165">
        <v>11</v>
      </c>
      <c r="E165">
        <v>11</v>
      </c>
    </row>
    <row r="166" spans="4:5" x14ac:dyDescent="0.2">
      <c r="D166">
        <v>12</v>
      </c>
      <c r="E166">
        <v>12</v>
      </c>
    </row>
    <row r="167" spans="4:5" x14ac:dyDescent="0.2">
      <c r="D167">
        <v>13</v>
      </c>
      <c r="E167">
        <v>13</v>
      </c>
    </row>
    <row r="168" spans="4:5" x14ac:dyDescent="0.2">
      <c r="D168">
        <v>14</v>
      </c>
      <c r="E168">
        <v>14</v>
      </c>
    </row>
    <row r="169" spans="4:5" x14ac:dyDescent="0.2">
      <c r="D169">
        <v>15</v>
      </c>
      <c r="E169">
        <v>15</v>
      </c>
    </row>
    <row r="170" spans="4:5" x14ac:dyDescent="0.2">
      <c r="D170">
        <v>16</v>
      </c>
      <c r="E170">
        <v>16</v>
      </c>
    </row>
    <row r="171" spans="4:5" x14ac:dyDescent="0.2">
      <c r="D171">
        <v>17</v>
      </c>
      <c r="E171">
        <v>17</v>
      </c>
    </row>
    <row r="172" spans="4:5" x14ac:dyDescent="0.2">
      <c r="D172">
        <v>18</v>
      </c>
      <c r="E172">
        <v>18</v>
      </c>
    </row>
    <row r="173" spans="4:5" x14ac:dyDescent="0.2">
      <c r="D173">
        <v>19</v>
      </c>
      <c r="E173">
        <v>19</v>
      </c>
    </row>
    <row r="174" spans="4:5" x14ac:dyDescent="0.2">
      <c r="D174">
        <v>20</v>
      </c>
      <c r="E174">
        <v>20</v>
      </c>
    </row>
    <row r="175" spans="4:5" x14ac:dyDescent="0.2">
      <c r="D175">
        <v>21</v>
      </c>
      <c r="E175">
        <v>21</v>
      </c>
    </row>
    <row r="176" spans="4:5" x14ac:dyDescent="0.2">
      <c r="D176">
        <v>22</v>
      </c>
      <c r="E176">
        <v>22</v>
      </c>
    </row>
    <row r="177" spans="4:5" x14ac:dyDescent="0.2">
      <c r="D177">
        <v>23</v>
      </c>
      <c r="E177">
        <v>23</v>
      </c>
    </row>
    <row r="178" spans="4:5" x14ac:dyDescent="0.2">
      <c r="D178">
        <v>24</v>
      </c>
      <c r="E178">
        <v>24</v>
      </c>
    </row>
    <row r="179" spans="4:5" x14ac:dyDescent="0.2">
      <c r="D179">
        <v>25</v>
      </c>
      <c r="E179">
        <v>25</v>
      </c>
    </row>
    <row r="180" spans="4:5" x14ac:dyDescent="0.2">
      <c r="D180">
        <v>26</v>
      </c>
      <c r="E180">
        <v>26</v>
      </c>
    </row>
    <row r="181" spans="4:5" x14ac:dyDescent="0.2">
      <c r="D181">
        <v>27</v>
      </c>
      <c r="E181">
        <v>27</v>
      </c>
    </row>
    <row r="182" spans="4:5" x14ac:dyDescent="0.2">
      <c r="D182">
        <v>28</v>
      </c>
      <c r="E182">
        <v>28</v>
      </c>
    </row>
    <row r="183" spans="4:5" x14ac:dyDescent="0.2">
      <c r="D183">
        <v>29</v>
      </c>
      <c r="E183">
        <v>29</v>
      </c>
    </row>
    <row r="184" spans="4:5" x14ac:dyDescent="0.2">
      <c r="D184">
        <v>30</v>
      </c>
      <c r="E184">
        <v>30</v>
      </c>
    </row>
    <row r="185" spans="4:5" x14ac:dyDescent="0.2">
      <c r="D185">
        <v>31</v>
      </c>
    </row>
    <row r="186" spans="4:5" x14ac:dyDescent="0.2">
      <c r="D186">
        <v>32</v>
      </c>
    </row>
    <row r="187" spans="4:5" x14ac:dyDescent="0.2">
      <c r="D187">
        <v>33</v>
      </c>
    </row>
    <row r="188" spans="4:5" x14ac:dyDescent="0.2">
      <c r="D188">
        <v>34</v>
      </c>
    </row>
    <row r="189" spans="4:5" x14ac:dyDescent="0.2">
      <c r="D189">
        <v>35</v>
      </c>
    </row>
    <row r="190" spans="4:5" x14ac:dyDescent="0.2">
      <c r="D190">
        <v>36</v>
      </c>
    </row>
    <row r="191" spans="4:5" x14ac:dyDescent="0.2">
      <c r="D191">
        <v>37</v>
      </c>
    </row>
    <row r="192" spans="4:5" x14ac:dyDescent="0.2">
      <c r="D192">
        <v>38</v>
      </c>
    </row>
    <row r="193" spans="4:4" x14ac:dyDescent="0.2">
      <c r="D193">
        <v>39</v>
      </c>
    </row>
    <row r="194" spans="4:4" x14ac:dyDescent="0.2">
      <c r="D194">
        <v>40</v>
      </c>
    </row>
    <row r="195" spans="4:4" x14ac:dyDescent="0.2">
      <c r="D195">
        <v>41</v>
      </c>
    </row>
    <row r="196" spans="4:4" x14ac:dyDescent="0.2">
      <c r="D196">
        <v>42</v>
      </c>
    </row>
    <row r="197" spans="4:4" x14ac:dyDescent="0.2">
      <c r="D197">
        <v>43</v>
      </c>
    </row>
    <row r="198" spans="4:4" x14ac:dyDescent="0.2">
      <c r="D198">
        <v>44</v>
      </c>
    </row>
    <row r="199" spans="4:4" x14ac:dyDescent="0.2">
      <c r="D199">
        <v>45</v>
      </c>
    </row>
    <row r="200" spans="4:4" x14ac:dyDescent="0.2">
      <c r="D200">
        <v>46</v>
      </c>
    </row>
    <row r="201" spans="4:4" x14ac:dyDescent="0.2">
      <c r="D201">
        <v>47</v>
      </c>
    </row>
    <row r="202" spans="4:4" x14ac:dyDescent="0.2">
      <c r="D202">
        <v>48</v>
      </c>
    </row>
    <row r="203" spans="4:4" x14ac:dyDescent="0.2">
      <c r="D203">
        <v>49</v>
      </c>
    </row>
    <row r="204" spans="4:4" x14ac:dyDescent="0.2">
      <c r="D204">
        <v>50</v>
      </c>
    </row>
  </sheetData>
  <sheetProtection insertRows="0"/>
  <mergeCells count="5">
    <mergeCell ref="A1:E1"/>
    <mergeCell ref="M1:U1"/>
    <mergeCell ref="N3:T3"/>
    <mergeCell ref="A3:C3"/>
    <mergeCell ref="A2:E2"/>
  </mergeCells>
  <phoneticPr fontId="0" type="noConversion"/>
  <dataValidations xWindow="420" yWindow="510" count="27">
    <dataValidation allowBlank="1" showInputMessage="1" showErrorMessage="1" promptTitle="Per Diem Local M&amp;IE" prompt="Input the local perdiem rate for the area personnel are being dispatched to for Severity Assignment._x000a_Example: Standard CONUS_x000a_Motel $77.00/night_x000a_Meals and Incidentals $46.00/day_x000a__x000a_Enter $123.00" sqref="D4"/>
    <dataValidation allowBlank="1" showInputMessage="1" showErrorMessage="1" promptTitle="Transportation Cost " prompt="Enter the Average Cost of Transportation for getting a person to and from the severity assignment.  This cost will be applied to each person._x000a__x000a_Example: Airline Ticket Price_x000a_" sqref="E4"/>
    <dataValidation allowBlank="1" showInputMessage="1" showErrorMessage="1" promptTitle="Do Not Change" prompt="Any changes in the grey area will overwrite the functions in the cells and results will not work" sqref="M56:N56 U47:U56 R47:S56 P47:P56 J47:L56 V52:V56 M45:N45 U36:V45 J36:L45 P36:P45 R36:S45 L19:V34 V58:V66 L58:U61 T56 L6:V17 T74:U76 M80 U82:U87 S82:S85 N78:U80 L63:U66 R68:U72"/>
    <dataValidation allowBlank="1" showInputMessage="1" showErrorMessage="1" promptTitle="Change Position Title not Grade" prompt="You can change the Positon Title but not the grade. The grade shown is linked to labor tables and drives the costs._x000a__x000a_Example: If you change an FMO GS-12 to a HECM GS-9 you will get labor cost for a HECM GS-12. Change the AFMO GS-9 to an HECM GS-9 instead." sqref="A6"/>
    <dataValidation allowBlank="1" showInputMessage="1" showErrorMessage="1" promptTitle="Change Position Title not Grade" prompt="You can change the Positon Title but not the grade, The grade shown is linked to labor tables and drives the costs._x000a__x000a_Example: If you change an FMO GS-12 to a HECM GS-9 you will get labor costs for a HECM GS-12. Change the AFMO GS-9 to HECM GS-9 instead." sqref="A19:A33 A7:A16"/>
    <dataValidation type="list" allowBlank="1" showInputMessage="1" showErrorMessage="1" sqref="C33">
      <formula1>$AE$24:$AE$26</formula1>
    </dataValidation>
    <dataValidation type="list" allowBlank="1" showInputMessage="1" showErrorMessage="1" sqref="C63:C65 C19:C32 C80">
      <formula1>$AE$25:$AE$26</formula1>
    </dataValidation>
    <dataValidation type="list" showInputMessage="1" showErrorMessage="1" sqref="AG91:AG93 AG87:AG89 AG95:AG137 AI36:AI86 AI94">
      <formula1>$A$397:$A$415</formula1>
    </dataValidation>
    <dataValidation allowBlank="1" showInputMessage="1" showErrorMessage="1" promptTitle="Do Not Change" prompt="Change AD Classification; Rate will update" sqref="BC36:BC38"/>
    <dataValidation allowBlank="1" showInputMessage="1" showErrorMessage="1" promptTitle="Do Not Change; Reference Only" prompt="     " sqref="C47:C55 C36:C44 C6:C16"/>
    <dataValidation type="list" allowBlank="1" showInputMessage="1" showErrorMessage="1" sqref="A54 A43">
      <formula1>$AF$134:$AF$137</formula1>
    </dataValidation>
    <dataValidation showErrorMessage="1" promptTitle="Local Staff Overtime" prompt="Make sure you plan on days off for our crews." sqref="D81"/>
    <dataValidation type="list" showErrorMessage="1" promptTitle="Days Requested" prompt="Total number of days person is needed for Severity assignment.  If you are planning on rotating personnel request 2 for 15 days each  and the travel costs will double to reflect this switch." sqref="E19:E33 E74:E75 E63:E65 E36:E44 E6:E16 E68:E71 E58:E60 E47:E55">
      <formula1>$B$108:$B$141</formula1>
    </dataValidation>
    <dataValidation allowBlank="1" showInputMessage="1" showErrorMessage="1" prompt="Enter Staion Name and Dates of Severity Request_x000a_Example: Bosque Del Apache 4/15/07-5/14/07" sqref="M1:M2"/>
    <dataValidation allowBlank="1" showInputMessage="1" showErrorMessage="1" prompt="Enter Daily Guarantee Costs Here.  _x000a_Exmaple:  2 Hour Guarantee/Day @ $1,000/hour = $2,000_x000a_                 Standby Rate $45/hour * 10 hours = $450.00_x000a_" sqref="C68:C71"/>
    <dataValidation type="list" allowBlank="1" showInputMessage="1" showErrorMessage="1" sqref="A48 A37">
      <formula1>$AF$90:$AF$93</formula1>
    </dataValidation>
    <dataValidation type="list" allowBlank="1" showInputMessage="1" showErrorMessage="1" sqref="A49 A38">
      <formula1>$AF$94:$AF$99</formula1>
    </dataValidation>
    <dataValidation type="list" allowBlank="1" showInputMessage="1" showErrorMessage="1" sqref="A50 A39">
      <formula1>$AF$100:$AF$109</formula1>
    </dataValidation>
    <dataValidation type="list" allowBlank="1" showInputMessage="1" showErrorMessage="1" sqref="A51 A40">
      <formula1>$AF$110:$AF$118</formula1>
    </dataValidation>
    <dataValidation type="list" allowBlank="1" showInputMessage="1" showErrorMessage="1" sqref="A52 A41">
      <formula1>$AF$119:$AF$129</formula1>
    </dataValidation>
    <dataValidation type="list" allowBlank="1" showInputMessage="1" showErrorMessage="1" sqref="A53 A42">
      <formula1>$AF$130:$AF$133</formula1>
    </dataValidation>
    <dataValidation type="list" allowBlank="1" showInputMessage="1" showErrorMessage="1" prompt="Enter total number of Aircraft Contractor Personnel,_x000a_this cell only calculates perdiem.  Estimate crew personnel above in Ordered Personnel or Local Staff to account for labor and travel " sqref="P68:P71">
      <formula1>$E$154:$E$184</formula1>
    </dataValidation>
    <dataValidation type="list" allowBlank="1" showInputMessage="1" showErrorMessage="1" prompt="Enter Estimated Flight Hours to Severity Base, cost will double to account for return flight." sqref="N68:N71">
      <formula1>$E$154:$E$184</formula1>
    </dataValidation>
    <dataValidation type="list" showErrorMessage="1" promptTitle="Days Requested" prompt="Total number of days person is needed for Severity assignment.  If you are planning on rotating personnel request 2 for 15 days each  and the travel costs will double to reflect this switch." sqref="D47:D55 D6:D16 D68:D71 D19:D33 D36:D44 D63:D65 D58:D60 D74:D75 D82:D85">
      <formula1>$D$154:$D$204</formula1>
    </dataValidation>
    <dataValidation allowBlank="1" showInputMessage="1" showErrorMessage="1" prompt="Enter Description of Other Costs Here" sqref="A82:A85"/>
    <dataValidation type="list" allowBlank="1" showInputMessage="1" showErrorMessage="1" sqref="A47 A36">
      <formula1>$AF$74:$AF$89</formula1>
    </dataValidation>
    <dataValidation type="list" allowBlank="1" showInputMessage="1" showErrorMessage="1" sqref="A68:A71">
      <formula1>$A$136:$A$144</formula1>
    </dataValidation>
  </dataValidations>
  <pageMargins left="0.73" right="0" top="0.26" bottom="0.4" header="0.26" footer="0.17"/>
  <pageSetup scale="81" fitToHeight="2" orientation="landscape" horizontalDpi="300" verticalDpi="300" r:id="rId1"/>
  <headerFooter alignWithMargins="0">
    <oddFooter>&amp;L     Printed &amp;D  &amp;T</oddFooter>
  </headerFooter>
  <rowBreaks count="1" manualBreakCount="1">
    <brk id="45" max="20" man="1"/>
  </rowBreaks>
  <ignoredErrors>
    <ignoredError sqref="M22:N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2"/>
  <sheetViews>
    <sheetView workbookViewId="0">
      <selection activeCell="A52" sqref="A52"/>
    </sheetView>
  </sheetViews>
  <sheetFormatPr defaultRowHeight="12.75" x14ac:dyDescent="0.2"/>
  <cols>
    <col min="1" max="1" width="36.85546875" customWidth="1"/>
    <col min="2" max="2" width="5.5703125" hidden="1" customWidth="1"/>
    <col min="3" max="3" width="9.85546875" customWidth="1"/>
    <col min="4" max="4" width="10.42578125" customWidth="1"/>
    <col min="5" max="5" width="19.140625" customWidth="1"/>
    <col min="6" max="6" width="15.42578125" customWidth="1"/>
    <col min="7" max="7" width="24.140625" customWidth="1"/>
  </cols>
  <sheetData>
    <row r="1" spans="1:7" ht="25.5" customHeight="1" thickTop="1" thickBot="1" x14ac:dyDescent="0.25">
      <c r="A1" s="571" t="str">
        <f>'Cost Est. Wkst'!A1:V1</f>
        <v>Severity Cost Estimation Worksheet 2018v1b</v>
      </c>
      <c r="B1" s="572"/>
      <c r="C1" s="572"/>
      <c r="D1" s="572"/>
      <c r="E1" s="572"/>
      <c r="F1" s="572"/>
      <c r="G1" s="573"/>
    </row>
    <row r="2" spans="1:7" ht="25.5" customHeight="1" thickBot="1" x14ac:dyDescent="0.25">
      <c r="A2" s="322" t="s">
        <v>68</v>
      </c>
      <c r="B2" s="323" t="s">
        <v>777</v>
      </c>
      <c r="C2" s="310" t="str">
        <f>'Cost Est. Wkst'!D5</f>
        <v>Resource Quantity</v>
      </c>
      <c r="D2" s="310" t="str">
        <f>'Cost Est. Wkst'!E5</f>
        <v>Days Requested</v>
      </c>
      <c r="E2" s="310" t="s">
        <v>66</v>
      </c>
      <c r="F2" s="311" t="s">
        <v>778</v>
      </c>
      <c r="G2" s="312" t="str">
        <f>'Cost Est. Wkst'!U5</f>
        <v>Total Cost</v>
      </c>
    </row>
    <row r="3" spans="1:7" ht="15.75" customHeight="1" thickBot="1" x14ac:dyDescent="0.25">
      <c r="A3" s="318" t="str">
        <f>'Cost Est. Wkst'!A5</f>
        <v xml:space="preserve">Ordered Personnel </v>
      </c>
      <c r="B3" s="319"/>
      <c r="C3" s="320"/>
      <c r="D3" s="320"/>
      <c r="E3" s="320"/>
      <c r="F3" s="320"/>
      <c r="G3" s="321"/>
    </row>
    <row r="4" spans="1:7" x14ac:dyDescent="0.2">
      <c r="A4" s="313" t="str">
        <f>IF('Cost Est. Wkst'!D6&gt;=1,'Cost Est. Wkst'!A6,"")</f>
        <v/>
      </c>
      <c r="B4" s="314"/>
      <c r="C4" s="315" t="str">
        <f>IF('Cost Est. Wkst'!D6&gt;=1,'Cost Est. Wkst'!D6,"")</f>
        <v/>
      </c>
      <c r="D4" s="315" t="str">
        <f>IF('Cost Est. Wkst'!D6&gt;=1,'Cost Est. Wkst'!E6,"")</f>
        <v/>
      </c>
      <c r="E4" s="316" t="str">
        <f>IF('Cost Est. Wkst'!D6&gt;=1,'Cost Est. Wkst'!S6,"")</f>
        <v/>
      </c>
      <c r="F4" s="316" t="str">
        <f>IF('Cost Est. Wkst'!D6&gt;=1,'Cost Est. Wkst'!T6,"")</f>
        <v/>
      </c>
      <c r="G4" s="317" t="str">
        <f>IF('Cost Est. Wkst'!D6&gt;=1,'Cost Est. Wkst'!U6,"")</f>
        <v/>
      </c>
    </row>
    <row r="5" spans="1:7" x14ac:dyDescent="0.2">
      <c r="A5" s="187" t="str">
        <f>IF('Cost Est. Wkst'!D7&gt;=1,'Cost Est. Wkst'!A7,"")</f>
        <v/>
      </c>
      <c r="B5" s="188"/>
      <c r="C5" s="189" t="str">
        <f>IF('Cost Est. Wkst'!D7&gt;=1,'Cost Est. Wkst'!D7,"")</f>
        <v/>
      </c>
      <c r="D5" s="189" t="str">
        <f>IF('Cost Est. Wkst'!D7&gt;=1,'Cost Est. Wkst'!E7,"")</f>
        <v/>
      </c>
      <c r="E5" s="190" t="str">
        <f>IF('Cost Est. Wkst'!D7&gt;=1,'Cost Est. Wkst'!S7,"")</f>
        <v/>
      </c>
      <c r="F5" s="190" t="str">
        <f>IF('Cost Est. Wkst'!D7&gt;=1,'Cost Est. Wkst'!T7,"")</f>
        <v/>
      </c>
      <c r="G5" s="191" t="str">
        <f>IF('Cost Est. Wkst'!D7&gt;=1,'Cost Est. Wkst'!U7,"")</f>
        <v/>
      </c>
    </row>
    <row r="6" spans="1:7" x14ac:dyDescent="0.2">
      <c r="A6" s="187" t="str">
        <f>IF('Cost Est. Wkst'!D8&gt;=1,'Cost Est. Wkst'!A8,"")</f>
        <v/>
      </c>
      <c r="B6" s="188"/>
      <c r="C6" s="189" t="str">
        <f>IF('Cost Est. Wkst'!D8&gt;=1,'Cost Est. Wkst'!D8,"")</f>
        <v/>
      </c>
      <c r="D6" s="189" t="str">
        <f>IF('Cost Est. Wkst'!D8&gt;=1,'Cost Est. Wkst'!E8,"")</f>
        <v/>
      </c>
      <c r="E6" s="190" t="str">
        <f>IF('Cost Est. Wkst'!D8&gt;=1,'Cost Est. Wkst'!S8,"")</f>
        <v/>
      </c>
      <c r="F6" s="190" t="str">
        <f>IF('Cost Est. Wkst'!D8&gt;=1,'Cost Est. Wkst'!T8,"")</f>
        <v/>
      </c>
      <c r="G6" s="191" t="str">
        <f>IF('Cost Est. Wkst'!D8&gt;=1,'Cost Est. Wkst'!U8,"")</f>
        <v/>
      </c>
    </row>
    <row r="7" spans="1:7" x14ac:dyDescent="0.2">
      <c r="A7" s="187" t="str">
        <f>IF('Cost Est. Wkst'!D9&gt;=1,'Cost Est. Wkst'!A9,"")</f>
        <v/>
      </c>
      <c r="B7" s="188"/>
      <c r="C7" s="189" t="str">
        <f>IF('Cost Est. Wkst'!D9&gt;=1,'Cost Est. Wkst'!D9,"")</f>
        <v/>
      </c>
      <c r="D7" s="189" t="str">
        <f>IF('Cost Est. Wkst'!D9&gt;=1,'Cost Est. Wkst'!E9,"")</f>
        <v/>
      </c>
      <c r="E7" s="190" t="str">
        <f>IF('Cost Est. Wkst'!D9&gt;=1,'Cost Est. Wkst'!S9,"")</f>
        <v/>
      </c>
      <c r="F7" s="190" t="str">
        <f>IF('Cost Est. Wkst'!D9&gt;=1,'Cost Est. Wkst'!T9,"")</f>
        <v/>
      </c>
      <c r="G7" s="191" t="str">
        <f>IF('Cost Est. Wkst'!D9&gt;=1,'Cost Est. Wkst'!U9,"")</f>
        <v/>
      </c>
    </row>
    <row r="8" spans="1:7" x14ac:dyDescent="0.2">
      <c r="A8" s="187" t="str">
        <f>IF('Cost Est. Wkst'!D10&gt;=1,'Cost Est. Wkst'!A10,"")</f>
        <v/>
      </c>
      <c r="B8" s="188"/>
      <c r="C8" s="189" t="str">
        <f>IF('Cost Est. Wkst'!D10&gt;=1,'Cost Est. Wkst'!D10,"")</f>
        <v/>
      </c>
      <c r="D8" s="189" t="str">
        <f>IF('Cost Est. Wkst'!D10&gt;=1,'Cost Est. Wkst'!E10,"")</f>
        <v/>
      </c>
      <c r="E8" s="190" t="str">
        <f>IF('Cost Est. Wkst'!D10&gt;=1,'Cost Est. Wkst'!S10,"")</f>
        <v/>
      </c>
      <c r="F8" s="190" t="str">
        <f>IF('Cost Est. Wkst'!D10&gt;=1,'Cost Est. Wkst'!T10,"")</f>
        <v/>
      </c>
      <c r="G8" s="191" t="str">
        <f>IF('Cost Est. Wkst'!D10&gt;=1,'Cost Est. Wkst'!U10,"")</f>
        <v/>
      </c>
    </row>
    <row r="9" spans="1:7" x14ac:dyDescent="0.2">
      <c r="A9" s="187" t="str">
        <f>IF('Cost Est. Wkst'!D11&gt;=1,'Cost Est. Wkst'!A11,"")</f>
        <v/>
      </c>
      <c r="B9" s="188"/>
      <c r="C9" s="189" t="str">
        <f>IF('Cost Est. Wkst'!D11&gt;=1,'Cost Est. Wkst'!D11,"")</f>
        <v/>
      </c>
      <c r="D9" s="189" t="str">
        <f>IF('Cost Est. Wkst'!D11&gt;=1,'Cost Est. Wkst'!E11,"")</f>
        <v/>
      </c>
      <c r="E9" s="190" t="str">
        <f>IF('Cost Est. Wkst'!D11&gt;=1,'Cost Est. Wkst'!S11,"")</f>
        <v/>
      </c>
      <c r="F9" s="190" t="str">
        <f>IF('Cost Est. Wkst'!D11&gt;=1,'Cost Est. Wkst'!T11,"")</f>
        <v/>
      </c>
      <c r="G9" s="191" t="str">
        <f>IF('Cost Est. Wkst'!D11&gt;=1,'Cost Est. Wkst'!U11,"")</f>
        <v/>
      </c>
    </row>
    <row r="10" spans="1:7" x14ac:dyDescent="0.2">
      <c r="A10" s="187" t="str">
        <f>IF('Cost Est. Wkst'!D12&gt;=1,'Cost Est. Wkst'!A12,"")</f>
        <v/>
      </c>
      <c r="B10" s="188"/>
      <c r="C10" s="189" t="str">
        <f>IF('Cost Est. Wkst'!D12&gt;=1,'Cost Est. Wkst'!D12,"")</f>
        <v/>
      </c>
      <c r="D10" s="189" t="str">
        <f>IF('Cost Est. Wkst'!D12&gt;=1,'Cost Est. Wkst'!E12,"")</f>
        <v/>
      </c>
      <c r="E10" s="190" t="str">
        <f>IF('Cost Est. Wkst'!D12&gt;=1,'Cost Est. Wkst'!S12,"")</f>
        <v/>
      </c>
      <c r="F10" s="190" t="str">
        <f>IF('Cost Est. Wkst'!D12&gt;=1,'Cost Est. Wkst'!T12,"")</f>
        <v/>
      </c>
      <c r="G10" s="191" t="str">
        <f>IF('Cost Est. Wkst'!D12&gt;=1,'Cost Est. Wkst'!U12,"")</f>
        <v/>
      </c>
    </row>
    <row r="11" spans="1:7" x14ac:dyDescent="0.2">
      <c r="A11" s="187" t="str">
        <f>IF('Cost Est. Wkst'!D13&gt;=1,'Cost Est. Wkst'!A13,"")</f>
        <v/>
      </c>
      <c r="B11" s="188"/>
      <c r="C11" s="189" t="str">
        <f>IF('Cost Est. Wkst'!D13&gt;=1,'Cost Est. Wkst'!D13,"")</f>
        <v/>
      </c>
      <c r="D11" s="189" t="str">
        <f>IF('Cost Est. Wkst'!D13&gt;=1,'Cost Est. Wkst'!E13,"")</f>
        <v/>
      </c>
      <c r="E11" s="190" t="str">
        <f>IF('Cost Est. Wkst'!D13&gt;=1,'Cost Est. Wkst'!S13,"")</f>
        <v/>
      </c>
      <c r="F11" s="190" t="str">
        <f>IF('Cost Est. Wkst'!D13&gt;=1,'Cost Est. Wkst'!T13,"")</f>
        <v/>
      </c>
      <c r="G11" s="191" t="str">
        <f>IF('Cost Est. Wkst'!D13&gt;=1,'Cost Est. Wkst'!U13,"")</f>
        <v/>
      </c>
    </row>
    <row r="12" spans="1:7" x14ac:dyDescent="0.2">
      <c r="A12" s="187" t="str">
        <f>IF('Cost Est. Wkst'!D14&gt;=1,'Cost Est. Wkst'!A14,"")</f>
        <v/>
      </c>
      <c r="B12" s="188"/>
      <c r="C12" s="189" t="str">
        <f>IF('Cost Est. Wkst'!D14&gt;=1,'Cost Est. Wkst'!D14,"")</f>
        <v/>
      </c>
      <c r="D12" s="189" t="str">
        <f>IF('Cost Est. Wkst'!D14&gt;=1,'Cost Est. Wkst'!E14,"")</f>
        <v/>
      </c>
      <c r="E12" s="190" t="str">
        <f>IF('Cost Est. Wkst'!D14&gt;=1,'Cost Est. Wkst'!S14,"")</f>
        <v/>
      </c>
      <c r="F12" s="190" t="str">
        <f>IF('Cost Est. Wkst'!D14&gt;=1,'Cost Est. Wkst'!T14,"")</f>
        <v/>
      </c>
      <c r="G12" s="191" t="str">
        <f>IF('Cost Est. Wkst'!D14&gt;=1,'Cost Est. Wkst'!U14,"")</f>
        <v/>
      </c>
    </row>
    <row r="13" spans="1:7" x14ac:dyDescent="0.2">
      <c r="A13" s="187" t="str">
        <f>IF('Cost Est. Wkst'!D15&gt;=1,'Cost Est. Wkst'!A15,"")</f>
        <v/>
      </c>
      <c r="B13" s="188"/>
      <c r="C13" s="189" t="str">
        <f>IF('Cost Est. Wkst'!D15&gt;=1,'Cost Est. Wkst'!D15,"")</f>
        <v/>
      </c>
      <c r="D13" s="189" t="str">
        <f>IF('Cost Est. Wkst'!D15&gt;=1,'Cost Est. Wkst'!E15,"")</f>
        <v/>
      </c>
      <c r="E13" s="190" t="str">
        <f>IF('Cost Est. Wkst'!D15&gt;=1,'Cost Est. Wkst'!S15,"")</f>
        <v/>
      </c>
      <c r="F13" s="190" t="str">
        <f>IF('Cost Est. Wkst'!D15&gt;=1,'Cost Est. Wkst'!T15,"")</f>
        <v/>
      </c>
      <c r="G13" s="191" t="str">
        <f>IF('Cost Est. Wkst'!D15&gt;=1,'Cost Est. Wkst'!U15,"")</f>
        <v/>
      </c>
    </row>
    <row r="14" spans="1:7" x14ac:dyDescent="0.2">
      <c r="A14" s="187" t="str">
        <f>IF('Cost Est. Wkst'!D16&gt;=1,'Cost Est. Wkst'!A16,"")</f>
        <v/>
      </c>
      <c r="B14" s="192"/>
      <c r="C14" s="189" t="str">
        <f>IF('Cost Est. Wkst'!D16&gt;=1,'Cost Est. Wkst'!D16,"")</f>
        <v/>
      </c>
      <c r="D14" s="189" t="str">
        <f>IF('Cost Est. Wkst'!D16&gt;=1,'Cost Est. Wkst'!E16,"")</f>
        <v/>
      </c>
      <c r="E14" s="190" t="str">
        <f>IF('Cost Est. Wkst'!D16&gt;=1,'Cost Est. Wkst'!S16,"")</f>
        <v/>
      </c>
      <c r="F14" s="190" t="str">
        <f>IF('Cost Est. Wkst'!D16&gt;=1,'Cost Est. Wkst'!T16,"")</f>
        <v/>
      </c>
      <c r="G14" s="191" t="str">
        <f>IF('Cost Est. Wkst'!D16&gt;=1,'Cost Est. Wkst'!U16,"")</f>
        <v/>
      </c>
    </row>
    <row r="15" spans="1:7" x14ac:dyDescent="0.2">
      <c r="A15" s="193" t="str">
        <f>IF('Cost Est. Wkst'!D36&gt;=1,'Cost Est. Wkst'!A36,"")</f>
        <v/>
      </c>
      <c r="B15" s="189" t="str">
        <f>IF('Cost Est. Wkst'!D36&gt;=1,"X","")</f>
        <v/>
      </c>
      <c r="C15" s="189" t="str">
        <f>IF('Cost Est. Wkst'!D36&gt;=1,'Cost Est. Wkst'!D36,"")</f>
        <v/>
      </c>
      <c r="D15" s="189" t="str">
        <f>IF('Cost Est. Wkst'!D36&gt;=1,'Cost Est. Wkst'!E36,"")</f>
        <v/>
      </c>
      <c r="E15" s="190" t="str">
        <f>IF('Cost Est. Wkst'!D36&gt;=1,'Cost Est. Wkst'!S36,"")</f>
        <v/>
      </c>
      <c r="F15" s="190" t="str">
        <f>IF('Cost Est. Wkst'!D36&gt;=1,'Cost Est. Wkst'!T36,"")</f>
        <v/>
      </c>
      <c r="G15" s="191" t="str">
        <f>IF('Cost Est. Wkst'!D36&gt;=1,'Cost Est. Wkst'!U36,"")</f>
        <v/>
      </c>
    </row>
    <row r="16" spans="1:7" x14ac:dyDescent="0.2">
      <c r="A16" s="193" t="str">
        <f>IF('Cost Est. Wkst'!D37&gt;=1,'Cost Est. Wkst'!A37,"")</f>
        <v/>
      </c>
      <c r="B16" s="189" t="str">
        <f>IF('Cost Est. Wkst'!D37&gt;=1,"X","")</f>
        <v/>
      </c>
      <c r="C16" s="189" t="str">
        <f>IF('Cost Est. Wkst'!D37&gt;=1,'Cost Est. Wkst'!D37,"")</f>
        <v/>
      </c>
      <c r="D16" s="189" t="str">
        <f>IF('Cost Est. Wkst'!D37&gt;=1,'Cost Est. Wkst'!E37,"")</f>
        <v/>
      </c>
      <c r="E16" s="190" t="str">
        <f>IF('Cost Est. Wkst'!D37&gt;=1,'Cost Est. Wkst'!S37,"")</f>
        <v/>
      </c>
      <c r="F16" s="190" t="str">
        <f>IF('Cost Est. Wkst'!D37&gt;=1,'Cost Est. Wkst'!T37,"")</f>
        <v/>
      </c>
      <c r="G16" s="191" t="str">
        <f>IF('Cost Est. Wkst'!D37&gt;=1,'Cost Est. Wkst'!U37,"")</f>
        <v/>
      </c>
    </row>
    <row r="17" spans="1:7" x14ac:dyDescent="0.2">
      <c r="A17" s="193" t="str">
        <f>IF('Cost Est. Wkst'!D38&gt;=1,'Cost Est. Wkst'!A38,"")</f>
        <v/>
      </c>
      <c r="B17" s="189" t="str">
        <f>IF('Cost Est. Wkst'!D38&gt;=1,"X","")</f>
        <v/>
      </c>
      <c r="C17" s="189" t="str">
        <f>IF('Cost Est. Wkst'!D38&gt;=1,'Cost Est. Wkst'!D38,"")</f>
        <v/>
      </c>
      <c r="D17" s="189" t="str">
        <f>IF('Cost Est. Wkst'!D38&gt;=1,'Cost Est. Wkst'!E38,"")</f>
        <v/>
      </c>
      <c r="E17" s="190" t="str">
        <f>IF('Cost Est. Wkst'!D38&gt;=1,'Cost Est. Wkst'!S38,"")</f>
        <v/>
      </c>
      <c r="F17" s="190" t="str">
        <f>IF('Cost Est. Wkst'!D38&gt;=1,'Cost Est. Wkst'!T38,"")</f>
        <v/>
      </c>
      <c r="G17" s="191" t="str">
        <f>IF('Cost Est. Wkst'!D38&gt;=1,'Cost Est. Wkst'!U38,"")</f>
        <v/>
      </c>
    </row>
    <row r="18" spans="1:7" x14ac:dyDescent="0.2">
      <c r="A18" s="193" t="str">
        <f>IF('Cost Est. Wkst'!D39&gt;=1,'Cost Est. Wkst'!A39,"")</f>
        <v/>
      </c>
      <c r="B18" s="189" t="str">
        <f>IF('Cost Est. Wkst'!D39&gt;=1,"X","")</f>
        <v/>
      </c>
      <c r="C18" s="189" t="str">
        <f>IF('Cost Est. Wkst'!D39&gt;=1,'Cost Est. Wkst'!D39,"")</f>
        <v/>
      </c>
      <c r="D18" s="189" t="str">
        <f>IF('Cost Est. Wkst'!D39&gt;=1,'Cost Est. Wkst'!E39,"")</f>
        <v/>
      </c>
      <c r="E18" s="190" t="str">
        <f>IF('Cost Est. Wkst'!D39&gt;=1,'Cost Est. Wkst'!S39,"")</f>
        <v/>
      </c>
      <c r="F18" s="190" t="str">
        <f>IF('Cost Est. Wkst'!D39&gt;=1,'Cost Est. Wkst'!T39,"")</f>
        <v/>
      </c>
      <c r="G18" s="191" t="str">
        <f>IF('Cost Est. Wkst'!D39&gt;=1,'Cost Est. Wkst'!U39,"")</f>
        <v/>
      </c>
    </row>
    <row r="19" spans="1:7" x14ac:dyDescent="0.2">
      <c r="A19" s="193" t="str">
        <f>IF('Cost Est. Wkst'!D40&gt;=1,'Cost Est. Wkst'!A40,"")</f>
        <v/>
      </c>
      <c r="B19" s="189" t="str">
        <f>IF('Cost Est. Wkst'!D40&gt;=1,"X","")</f>
        <v/>
      </c>
      <c r="C19" s="189" t="str">
        <f>IF('Cost Est. Wkst'!D40&gt;=1,'Cost Est. Wkst'!D40,"")</f>
        <v/>
      </c>
      <c r="D19" s="189" t="str">
        <f>IF('Cost Est. Wkst'!D40&gt;=1,'Cost Est. Wkst'!E40,"")</f>
        <v/>
      </c>
      <c r="E19" s="190" t="str">
        <f>IF('Cost Est. Wkst'!D40&gt;=1,'Cost Est. Wkst'!S40,"")</f>
        <v/>
      </c>
      <c r="F19" s="190" t="str">
        <f>IF('Cost Est. Wkst'!D40&gt;=1,'Cost Est. Wkst'!T40,"")</f>
        <v/>
      </c>
      <c r="G19" s="191" t="str">
        <f>IF('Cost Est. Wkst'!D40&gt;=1,'Cost Est. Wkst'!U40,"")</f>
        <v/>
      </c>
    </row>
    <row r="20" spans="1:7" x14ac:dyDescent="0.2">
      <c r="A20" s="193" t="str">
        <f>IF('Cost Est. Wkst'!D41&gt;=1,'Cost Est. Wkst'!A41,"")</f>
        <v/>
      </c>
      <c r="B20" s="189" t="str">
        <f>IF('Cost Est. Wkst'!D41&gt;=1,"X","")</f>
        <v/>
      </c>
      <c r="C20" s="189" t="str">
        <f>IF('Cost Est. Wkst'!D41&gt;=1,'Cost Est. Wkst'!D41,"")</f>
        <v/>
      </c>
      <c r="D20" s="189" t="str">
        <f>IF('Cost Est. Wkst'!D41&gt;=1,'Cost Est. Wkst'!E41,"")</f>
        <v/>
      </c>
      <c r="E20" s="190" t="str">
        <f>IF('Cost Est. Wkst'!D41&gt;=1,'Cost Est. Wkst'!S41,"")</f>
        <v/>
      </c>
      <c r="F20" s="190" t="str">
        <f>IF('Cost Est. Wkst'!D41&gt;=1,'Cost Est. Wkst'!T41,"")</f>
        <v/>
      </c>
      <c r="G20" s="191" t="str">
        <f>IF('Cost Est. Wkst'!D41&gt;=1,'Cost Est. Wkst'!U41,"")</f>
        <v/>
      </c>
    </row>
    <row r="21" spans="1:7" x14ac:dyDescent="0.2">
      <c r="A21" s="193" t="str">
        <f>IF('Cost Est. Wkst'!D42&gt;=1,'Cost Est. Wkst'!A42,"")</f>
        <v/>
      </c>
      <c r="B21" s="189" t="str">
        <f>IF('Cost Est. Wkst'!D42&gt;=1,"X","")</f>
        <v/>
      </c>
      <c r="C21" s="189" t="str">
        <f>IF('Cost Est. Wkst'!D42&gt;=1,'Cost Est. Wkst'!D42,"")</f>
        <v/>
      </c>
      <c r="D21" s="189" t="str">
        <f>IF('Cost Est. Wkst'!D42&gt;=1,'Cost Est. Wkst'!E42,"")</f>
        <v/>
      </c>
      <c r="E21" s="190" t="str">
        <f>IF('Cost Est. Wkst'!D42&gt;=1,'Cost Est. Wkst'!S42,"")</f>
        <v/>
      </c>
      <c r="F21" s="190" t="str">
        <f>IF('Cost Est. Wkst'!D42&gt;=1,'Cost Est. Wkst'!T42,"")</f>
        <v/>
      </c>
      <c r="G21" s="191" t="str">
        <f>IF('Cost Est. Wkst'!D42&gt;=1,'Cost Est. Wkst'!U42,"")</f>
        <v/>
      </c>
    </row>
    <row r="22" spans="1:7" x14ac:dyDescent="0.2">
      <c r="A22" s="193" t="str">
        <f>IF('Cost Est. Wkst'!D43&gt;=1,'Cost Est. Wkst'!A43,"")</f>
        <v/>
      </c>
      <c r="B22" s="189" t="str">
        <f>IF('Cost Est. Wkst'!D43&gt;=1,"X","")</f>
        <v/>
      </c>
      <c r="C22" s="189" t="str">
        <f>IF('Cost Est. Wkst'!D43&gt;=1,'Cost Est. Wkst'!D43,"")</f>
        <v/>
      </c>
      <c r="D22" s="189" t="str">
        <f>IF('Cost Est. Wkst'!D43&gt;=1,'Cost Est. Wkst'!E43,"")</f>
        <v/>
      </c>
      <c r="E22" s="190" t="str">
        <f>IF('Cost Est. Wkst'!D43&gt;=1,'Cost Est. Wkst'!S43,"")</f>
        <v/>
      </c>
      <c r="F22" s="190" t="str">
        <f>IF('Cost Est. Wkst'!D43&gt;=1,'Cost Est. Wkst'!T43,"")</f>
        <v/>
      </c>
      <c r="G22" s="191" t="str">
        <f>IF('Cost Est. Wkst'!D43&gt;=1,'Cost Est. Wkst'!U43,"")</f>
        <v/>
      </c>
    </row>
    <row r="23" spans="1:7" x14ac:dyDescent="0.2">
      <c r="A23" s="193" t="str">
        <f>IF('Cost Est. Wkst'!D44&gt;=1,'Cost Est. Wkst'!A44,"")</f>
        <v/>
      </c>
      <c r="B23" s="189" t="str">
        <f>IF('Cost Est. Wkst'!D44&gt;=1,"X","")</f>
        <v/>
      </c>
      <c r="C23" s="189" t="str">
        <f>IF('Cost Est. Wkst'!D44&gt;=1,'Cost Est. Wkst'!D44,"")</f>
        <v/>
      </c>
      <c r="D23" s="189" t="str">
        <f>IF('Cost Est. Wkst'!D44&gt;=1,'Cost Est. Wkst'!E44,"")</f>
        <v/>
      </c>
      <c r="E23" s="190" t="str">
        <f>IF('Cost Est. Wkst'!D44&gt;=1,'Cost Est. Wkst'!S44,"")</f>
        <v/>
      </c>
      <c r="F23" s="190" t="str">
        <f>IF('Cost Est. Wkst'!D44&gt;=1,'Cost Est. Wkst'!T44,"")</f>
        <v/>
      </c>
      <c r="G23" s="191" t="str">
        <f>IF('Cost Est. Wkst'!D44&gt;=1,'Cost Est. Wkst'!U44,"")</f>
        <v/>
      </c>
    </row>
    <row r="24" spans="1:7" x14ac:dyDescent="0.2">
      <c r="A24" s="77" t="str">
        <f>'Cost Est. Wkst'!A18</f>
        <v>Local Staffing</v>
      </c>
      <c r="B24" s="117"/>
      <c r="C24" s="78"/>
      <c r="D24" s="78"/>
      <c r="E24" s="78"/>
      <c r="F24" s="119"/>
      <c r="G24" s="79"/>
    </row>
    <row r="25" spans="1:7" x14ac:dyDescent="0.2">
      <c r="A25" s="131" t="str">
        <f>IF('Cost Est. Wkst'!D34&gt;0,"Local Extended Staffing OT","")</f>
        <v/>
      </c>
      <c r="B25" s="132"/>
      <c r="C25" s="133" t="str">
        <f>IF('Cost Est. Wkst'!D34&gt;=1,'Cost Est. Wkst'!D34,"")</f>
        <v/>
      </c>
      <c r="D25" s="133"/>
      <c r="E25" s="134" t="str">
        <f>IF('Cost Est. Wkst'!D34&gt;=1,G25/C25,"")</f>
        <v/>
      </c>
      <c r="F25" s="134" t="str">
        <f>IF('Cost Est. Wkst'!D34&gt;=1,'Cost Est. Wkst'!T34,"")</f>
        <v/>
      </c>
      <c r="G25" s="135" t="str">
        <f>IF('Cost Est. Wkst'!D34&gt;=1,'Cost Est. Wkst'!U34,"")</f>
        <v/>
      </c>
    </row>
    <row r="26" spans="1:7" x14ac:dyDescent="0.2">
      <c r="A26" s="131" t="str">
        <f>IF('Cost Est. Wkst'!D47&gt;=1,'Cost Est. Wkst'!A47,"")</f>
        <v/>
      </c>
      <c r="B26" s="132"/>
      <c r="C26" s="133" t="str">
        <f>IF('Cost Est. Wkst'!D47&gt;=1,'Cost Est. Wkst'!D47,"")</f>
        <v/>
      </c>
      <c r="D26" s="133" t="str">
        <f>IF('Cost Est. Wkst'!D47&gt;=1,'Cost Est. Wkst'!E47,"")</f>
        <v/>
      </c>
      <c r="E26" s="134" t="str">
        <f>IF('Cost Est. Wkst'!D47&gt;=1,'Cost Est. Wkst'!S47,"")</f>
        <v/>
      </c>
      <c r="F26" s="134" t="str">
        <f>IF('Cost Est. Wkst'!D47&gt;=1,'Cost Est. Wkst'!T47,"")</f>
        <v/>
      </c>
      <c r="G26" s="135" t="str">
        <f>IF('Cost Est. Wkst'!D47&gt;=1,'Cost Est. Wkst'!U47,"")</f>
        <v/>
      </c>
    </row>
    <row r="27" spans="1:7" x14ac:dyDescent="0.2">
      <c r="A27" s="131" t="str">
        <f>IF('Cost Est. Wkst'!D48&gt;=1,'Cost Est. Wkst'!A48,"")</f>
        <v/>
      </c>
      <c r="B27" s="132"/>
      <c r="C27" s="133" t="str">
        <f>IF('Cost Est. Wkst'!D48&gt;=1,'Cost Est. Wkst'!D48,"")</f>
        <v/>
      </c>
      <c r="D27" s="133" t="str">
        <f>IF('Cost Est. Wkst'!D48&gt;=1,'Cost Est. Wkst'!E48,"")</f>
        <v/>
      </c>
      <c r="E27" s="134" t="str">
        <f>IF('Cost Est. Wkst'!D48&gt;=1,'Cost Est. Wkst'!S48,"")</f>
        <v/>
      </c>
      <c r="F27" s="134" t="str">
        <f>IF('Cost Est. Wkst'!D48&gt;=1,'Cost Est. Wkst'!T48,"")</f>
        <v/>
      </c>
      <c r="G27" s="135" t="str">
        <f>IF('Cost Est. Wkst'!D48&gt;=1,'Cost Est. Wkst'!U48,"")</f>
        <v/>
      </c>
    </row>
    <row r="28" spans="1:7" x14ac:dyDescent="0.2">
      <c r="A28" s="131" t="str">
        <f>IF('Cost Est. Wkst'!D49&gt;=1,'Cost Est. Wkst'!A49,"")</f>
        <v/>
      </c>
      <c r="B28" s="132"/>
      <c r="C28" s="133" t="str">
        <f>IF('Cost Est. Wkst'!D49&gt;=1,'Cost Est. Wkst'!D49,"")</f>
        <v/>
      </c>
      <c r="D28" s="133" t="str">
        <f>IF('Cost Est. Wkst'!D49&gt;=1,'Cost Est. Wkst'!E49,"")</f>
        <v/>
      </c>
      <c r="E28" s="134" t="str">
        <f>IF('Cost Est. Wkst'!D49&gt;=1,'Cost Est. Wkst'!S49,"")</f>
        <v/>
      </c>
      <c r="F28" s="134" t="str">
        <f>IF('Cost Est. Wkst'!D49&gt;=1,'Cost Est. Wkst'!T49,"")</f>
        <v/>
      </c>
      <c r="G28" s="135" t="str">
        <f>IF('Cost Est. Wkst'!D49&gt;=1,'Cost Est. Wkst'!U49,"")</f>
        <v/>
      </c>
    </row>
    <row r="29" spans="1:7" x14ac:dyDescent="0.2">
      <c r="A29" s="131" t="str">
        <f>IF('Cost Est. Wkst'!D50&gt;=1,'Cost Est. Wkst'!A50,"")</f>
        <v/>
      </c>
      <c r="B29" s="132"/>
      <c r="C29" s="133" t="str">
        <f>IF('Cost Est. Wkst'!D50&gt;=1,'Cost Est. Wkst'!D50,"")</f>
        <v/>
      </c>
      <c r="D29" s="133" t="str">
        <f>IF('Cost Est. Wkst'!D50&gt;=1,'Cost Est. Wkst'!E50,"")</f>
        <v/>
      </c>
      <c r="E29" s="134" t="str">
        <f>IF('Cost Est. Wkst'!D50&gt;=1,'Cost Est. Wkst'!S50,"")</f>
        <v/>
      </c>
      <c r="F29" s="134" t="str">
        <f>IF('Cost Est. Wkst'!D50&gt;=1,'Cost Est. Wkst'!T50,"")</f>
        <v/>
      </c>
      <c r="G29" s="135" t="str">
        <f>IF('Cost Est. Wkst'!D50&gt;=1,'Cost Est. Wkst'!U50,"")</f>
        <v/>
      </c>
    </row>
    <row r="30" spans="1:7" x14ac:dyDescent="0.2">
      <c r="A30" s="131" t="str">
        <f>IF('Cost Est. Wkst'!D51&gt;=1,'Cost Est. Wkst'!A51,"")</f>
        <v/>
      </c>
      <c r="B30" s="132"/>
      <c r="C30" s="133" t="str">
        <f>IF('Cost Est. Wkst'!D51&gt;=1,'Cost Est. Wkst'!D51,"")</f>
        <v/>
      </c>
      <c r="D30" s="133" t="str">
        <f>IF('Cost Est. Wkst'!D51&gt;=1,'Cost Est. Wkst'!E51,"")</f>
        <v/>
      </c>
      <c r="E30" s="134" t="str">
        <f>IF('Cost Est. Wkst'!D51&gt;=1,'Cost Est. Wkst'!S51,"")</f>
        <v/>
      </c>
      <c r="F30" s="134" t="str">
        <f>IF('Cost Est. Wkst'!D51&gt;=1,'Cost Est. Wkst'!T51,"")</f>
        <v/>
      </c>
      <c r="G30" s="135" t="str">
        <f>IF('Cost Est. Wkst'!D51&gt;=1,'Cost Est. Wkst'!U51,"")</f>
        <v/>
      </c>
    </row>
    <row r="31" spans="1:7" x14ac:dyDescent="0.2">
      <c r="A31" s="131" t="str">
        <f>IF('Cost Est. Wkst'!D52&gt;=1,'Cost Est. Wkst'!A52,"")</f>
        <v/>
      </c>
      <c r="B31" s="132"/>
      <c r="C31" s="133" t="str">
        <f>IF('Cost Est. Wkst'!D52&gt;=1,'Cost Est. Wkst'!D52,"")</f>
        <v/>
      </c>
      <c r="D31" s="133" t="str">
        <f>IF('Cost Est. Wkst'!D52&gt;=1,'Cost Est. Wkst'!E52,"")</f>
        <v/>
      </c>
      <c r="E31" s="134" t="str">
        <f>IF('Cost Est. Wkst'!D52&gt;=1,'Cost Est. Wkst'!S52,"")</f>
        <v/>
      </c>
      <c r="F31" s="134" t="str">
        <f>IF('Cost Est. Wkst'!D52&gt;=1,'Cost Est. Wkst'!T52,"")</f>
        <v/>
      </c>
      <c r="G31" s="135" t="str">
        <f>IF('Cost Est. Wkst'!D52&gt;=1,'Cost Est. Wkst'!U52,"")</f>
        <v/>
      </c>
    </row>
    <row r="32" spans="1:7" x14ac:dyDescent="0.2">
      <c r="A32" s="131" t="str">
        <f>IF('Cost Est. Wkst'!D53&gt;=1,'Cost Est. Wkst'!A53,"")</f>
        <v/>
      </c>
      <c r="B32" s="132"/>
      <c r="C32" s="133" t="str">
        <f>IF('Cost Est. Wkst'!D53&gt;=1,'Cost Est. Wkst'!D53,"")</f>
        <v/>
      </c>
      <c r="D32" s="133" t="str">
        <f>IF('Cost Est. Wkst'!D53&gt;=1,'Cost Est. Wkst'!E53,"")</f>
        <v/>
      </c>
      <c r="E32" s="134" t="str">
        <f>IF('Cost Est. Wkst'!D53&gt;=1,'Cost Est. Wkst'!S53,"")</f>
        <v/>
      </c>
      <c r="F32" s="134" t="str">
        <f>IF('Cost Est. Wkst'!D53&gt;=1,'Cost Est. Wkst'!T53,"")</f>
        <v/>
      </c>
      <c r="G32" s="135" t="str">
        <f>IF('Cost Est. Wkst'!D53&gt;=1,'Cost Est. Wkst'!U53,"")</f>
        <v/>
      </c>
    </row>
    <row r="33" spans="1:7" x14ac:dyDescent="0.2">
      <c r="A33" s="131" t="str">
        <f>IF('Cost Est. Wkst'!D54&gt;=1,'Cost Est. Wkst'!A54,"")</f>
        <v/>
      </c>
      <c r="B33" s="132"/>
      <c r="C33" s="133" t="str">
        <f>IF('Cost Est. Wkst'!D54&gt;=1,'Cost Est. Wkst'!D54,"")</f>
        <v/>
      </c>
      <c r="D33" s="133" t="str">
        <f>IF('Cost Est. Wkst'!D54&gt;=1,'Cost Est. Wkst'!E54,"")</f>
        <v/>
      </c>
      <c r="E33" s="134" t="str">
        <f>IF('Cost Est. Wkst'!D54&gt;=1,'Cost Est. Wkst'!S54,"")</f>
        <v/>
      </c>
      <c r="F33" s="134" t="str">
        <f>IF('Cost Est. Wkst'!D54&gt;=1,'Cost Est. Wkst'!T54,"")</f>
        <v/>
      </c>
      <c r="G33" s="135" t="str">
        <f>IF('Cost Est. Wkst'!D54&gt;=1,'Cost Est. Wkst'!U54,"")</f>
        <v/>
      </c>
    </row>
    <row r="34" spans="1:7" x14ac:dyDescent="0.2">
      <c r="A34" s="131" t="str">
        <f>IF('Cost Est. Wkst'!D55&gt;=1,'Cost Est. Wkst'!A55,"")</f>
        <v/>
      </c>
      <c r="B34" s="132"/>
      <c r="C34" s="133" t="str">
        <f>IF('Cost Est. Wkst'!D55&gt;=1,'Cost Est. Wkst'!D55,"")</f>
        <v/>
      </c>
      <c r="D34" s="133" t="str">
        <f>IF('Cost Est. Wkst'!D55&gt;=1,'Cost Est. Wkst'!E55,"")</f>
        <v/>
      </c>
      <c r="E34" s="134" t="str">
        <f>IF('Cost Est. Wkst'!D55&gt;=1,'Cost Est. Wkst'!S55,"")</f>
        <v/>
      </c>
      <c r="F34" s="134" t="str">
        <f>IF('Cost Est. Wkst'!D55&gt;=1,'Cost Est. Wkst'!T55,"")</f>
        <v/>
      </c>
      <c r="G34" s="135" t="str">
        <f>IF('Cost Est. Wkst'!D55&gt;=1,'Cost Est. Wkst'!U55,"")</f>
        <v/>
      </c>
    </row>
    <row r="35" spans="1:7" x14ac:dyDescent="0.2">
      <c r="A35" s="77" t="str">
        <f>'Cost Est. Wkst'!A57</f>
        <v>Engine Module</v>
      </c>
      <c r="B35" s="117"/>
      <c r="C35" s="78"/>
      <c r="D35" s="78"/>
      <c r="E35" s="78"/>
      <c r="F35" s="119"/>
      <c r="G35" s="79"/>
    </row>
    <row r="36" spans="1:7" x14ac:dyDescent="0.2">
      <c r="A36" s="131" t="str">
        <f>IF('Cost Est. Wkst'!D58&gt;=1,'Cost Est. Wkst'!A58,"")</f>
        <v/>
      </c>
      <c r="B36" s="132"/>
      <c r="C36" s="133" t="str">
        <f>IF('Cost Est. Wkst'!D58&gt;=1,'Cost Est. Wkst'!D58,"")</f>
        <v/>
      </c>
      <c r="D36" s="133" t="str">
        <f>IF('Cost Est. Wkst'!D58&gt;=1,'Cost Est. Wkst'!E58,"")</f>
        <v/>
      </c>
      <c r="E36" s="134" t="str">
        <f>IF('Cost Est. Wkst'!D58&gt;=1,'Cost Est. Wkst'!S58,"")</f>
        <v/>
      </c>
      <c r="F36" s="134" t="str">
        <f>IF('Cost Est. Wkst'!E58&gt;=1,'Cost Est. Wkst'!T58,"")</f>
        <v/>
      </c>
      <c r="G36" s="135" t="str">
        <f>IF('Cost Est. Wkst'!D58&gt;=1,'Cost Est. Wkst'!U58,"")</f>
        <v/>
      </c>
    </row>
    <row r="37" spans="1:7" x14ac:dyDescent="0.2">
      <c r="A37" s="131" t="str">
        <f>IF('Cost Est. Wkst'!D59&gt;=1,'Cost Est. Wkst'!A59,"")</f>
        <v/>
      </c>
      <c r="B37" s="132"/>
      <c r="C37" s="133" t="str">
        <f>IF('Cost Est. Wkst'!D59&gt;=1,'Cost Est. Wkst'!D59,"")</f>
        <v/>
      </c>
      <c r="D37" s="133" t="str">
        <f>IF('Cost Est. Wkst'!D59&gt;=1,'Cost Est. Wkst'!E59,"")</f>
        <v/>
      </c>
      <c r="E37" s="134" t="str">
        <f>IF('Cost Est. Wkst'!D59&gt;=1,'Cost Est. Wkst'!S59,"")</f>
        <v/>
      </c>
      <c r="F37" s="136" t="str">
        <f>IF('Cost Est. Wkst'!E59&gt;=1,'Cost Est. Wkst'!T59,"")</f>
        <v/>
      </c>
      <c r="G37" s="135" t="str">
        <f>IF('Cost Est. Wkst'!D59&gt;=1,'Cost Est. Wkst'!U59,"")</f>
        <v/>
      </c>
    </row>
    <row r="38" spans="1:7" x14ac:dyDescent="0.2">
      <c r="A38" s="131" t="str">
        <f>IF('Cost Est. Wkst'!D60&gt;=1,'Cost Est. Wkst'!A60,"")</f>
        <v/>
      </c>
      <c r="B38" s="132"/>
      <c r="C38" s="133" t="str">
        <f>IF('Cost Est. Wkst'!D60&gt;=1,'Cost Est. Wkst'!D60,"")</f>
        <v/>
      </c>
      <c r="D38" s="133" t="str">
        <f>IF('Cost Est. Wkst'!D60&gt;=1,'Cost Est. Wkst'!E60,"")</f>
        <v/>
      </c>
      <c r="E38" s="134" t="str">
        <f>IF('Cost Est. Wkst'!D60&gt;=1,'Cost Est. Wkst'!S60,"")</f>
        <v/>
      </c>
      <c r="F38" s="136" t="str">
        <f>IF('Cost Est. Wkst'!E60&gt;=1,'Cost Est. Wkst'!T60,"")</f>
        <v/>
      </c>
      <c r="G38" s="135" t="str">
        <f>IF('Cost Est. Wkst'!D60&gt;=1,'Cost Est. Wkst'!U60,"")</f>
        <v/>
      </c>
    </row>
    <row r="39" spans="1:7" x14ac:dyDescent="0.2">
      <c r="A39" s="77" t="str">
        <f>'Cost Est. Wkst'!A62</f>
        <v>10 Person IA Crew</v>
      </c>
      <c r="B39" s="122"/>
      <c r="C39" s="123"/>
      <c r="D39" s="123"/>
      <c r="E39" s="124"/>
      <c r="F39" s="125"/>
      <c r="G39" s="126"/>
    </row>
    <row r="40" spans="1:7" x14ac:dyDescent="0.2">
      <c r="A40" s="131" t="str">
        <f>IF('Cost Est. Wkst'!D63&gt;=1,'Cost Est. Wkst'!A63,"")</f>
        <v/>
      </c>
      <c r="B40" s="132"/>
      <c r="C40" s="133" t="str">
        <f>IF('Cost Est. Wkst'!D63&gt;=1,'Cost Est. Wkst'!D63,"")</f>
        <v/>
      </c>
      <c r="D40" s="133" t="str">
        <f>IF('Cost Est. Wkst'!D63&gt;=1,'Cost Est. Wkst'!E63,"")</f>
        <v/>
      </c>
      <c r="E40" s="134" t="str">
        <f>IF('Cost Est. Wkst'!D63&gt;=1,'Cost Est. Wkst'!S63,"")</f>
        <v/>
      </c>
      <c r="F40" s="134" t="str">
        <f>IF('Cost Est. Wkst'!D63&gt;=1,'Cost Est. Wkst'!T63,"")</f>
        <v/>
      </c>
      <c r="G40" s="135" t="str">
        <f>IF('Cost Est. Wkst'!D63&gt;=1,'Cost Est. Wkst'!U63,"")</f>
        <v/>
      </c>
    </row>
    <row r="41" spans="1:7" x14ac:dyDescent="0.2">
      <c r="A41" s="131" t="str">
        <f>IF('Cost Est. Wkst'!D64&gt;=1,'Cost Est. Wkst'!A64,"")</f>
        <v/>
      </c>
      <c r="B41" s="137" t="str">
        <f>IF('Cost Est. Wkst'!D64&gt;=1,"X","")</f>
        <v/>
      </c>
      <c r="C41" s="133" t="str">
        <f>IF('Cost Est. Wkst'!D64&gt;=1,'Cost Est. Wkst'!D64,"")</f>
        <v/>
      </c>
      <c r="D41" s="133" t="str">
        <f>IF('Cost Est. Wkst'!D64&gt;=1,'Cost Est. Wkst'!E64,"")</f>
        <v/>
      </c>
      <c r="E41" s="134" t="str">
        <f>IF('Cost Est. Wkst'!D64&gt;=1,'Cost Est. Wkst'!S64,"")</f>
        <v/>
      </c>
      <c r="F41" s="134" t="str">
        <f>IF('Cost Est. Wkst'!D64&gt;=1,'Cost Est. Wkst'!T64,"")</f>
        <v/>
      </c>
      <c r="G41" s="135" t="str">
        <f>IF('Cost Est. Wkst'!D64&gt;=1,'Cost Est. Wkst'!U64,"")</f>
        <v/>
      </c>
    </row>
    <row r="42" spans="1:7" x14ac:dyDescent="0.2">
      <c r="A42" s="131" t="str">
        <f>IF('Cost Est. Wkst'!D65&gt;=1,'Cost Est. Wkst'!A65,"")</f>
        <v/>
      </c>
      <c r="B42" s="137"/>
      <c r="C42" s="133" t="str">
        <f>IF('Cost Est. Wkst'!D65&gt;=1,'Cost Est. Wkst'!D65,"")</f>
        <v/>
      </c>
      <c r="D42" s="133" t="str">
        <f>IF('Cost Est. Wkst'!D65&gt;=1,'Cost Est. Wkst'!E65,"")</f>
        <v/>
      </c>
      <c r="E42" s="134" t="str">
        <f>IF('Cost Est. Wkst'!D65&gt;=1,'Cost Est. Wkst'!S65,"")</f>
        <v/>
      </c>
      <c r="F42" s="134" t="str">
        <f>IF('Cost Est. Wkst'!D65&gt;=1,'Cost Est. Wkst'!T65,"")</f>
        <v/>
      </c>
      <c r="G42" s="135" t="str">
        <f>IF('Cost Est. Wkst'!D65&gt;=1,'Cost Est. Wkst'!U65,"")</f>
        <v/>
      </c>
    </row>
    <row r="43" spans="1:7" x14ac:dyDescent="0.2">
      <c r="A43" s="77" t="str">
        <f>'Cost Est. Wkst'!A67</f>
        <v>Aviation</v>
      </c>
      <c r="B43" s="117"/>
      <c r="C43" s="78"/>
      <c r="D43" s="78"/>
      <c r="E43" s="78"/>
      <c r="F43" s="119"/>
      <c r="G43" s="79"/>
    </row>
    <row r="44" spans="1:7" x14ac:dyDescent="0.2">
      <c r="A44" s="131" t="str">
        <f>IF('Cost Est. Wkst'!D68&gt;=1,'Cost Est. Wkst'!A68,"")</f>
        <v/>
      </c>
      <c r="B44" s="132"/>
      <c r="C44" s="133" t="str">
        <f>IF('Cost Est. Wkst'!D68&gt;=1,'Cost Est. Wkst'!D68,"")</f>
        <v/>
      </c>
      <c r="D44" s="133" t="str">
        <f>IF('Cost Est. Wkst'!D68&gt;=1,'Cost Est. Wkst'!E68,"")</f>
        <v/>
      </c>
      <c r="E44" s="134" t="str">
        <f>IF('Cost Est. Wkst'!D68&gt;=1,'Cost Est. Wkst'!U68/'Cost Est. Wkst'!D68,"")</f>
        <v/>
      </c>
      <c r="F44" s="134" t="str">
        <f>IF('Cost Est. Wkst'!D68&gt;=1,'Cost Est. Wkst'!T68,"")</f>
        <v/>
      </c>
      <c r="G44" s="135" t="str">
        <f>IF('Cost Est. Wkst'!D68&gt;=1,'Cost Est. Wkst'!U68,"")</f>
        <v/>
      </c>
    </row>
    <row r="45" spans="1:7" x14ac:dyDescent="0.2">
      <c r="A45" s="131" t="str">
        <f>IF('Cost Est. Wkst'!D69&gt;=1,'Cost Est. Wkst'!A69,"")</f>
        <v/>
      </c>
      <c r="B45" s="132"/>
      <c r="C45" s="133" t="str">
        <f>IF('Cost Est. Wkst'!D69&gt;=1,'Cost Est. Wkst'!D69,"")</f>
        <v/>
      </c>
      <c r="D45" s="133" t="str">
        <f>IF('Cost Est. Wkst'!D69&gt;=1,'Cost Est. Wkst'!E69,"")</f>
        <v/>
      </c>
      <c r="E45" s="134" t="str">
        <f>IF('Cost Est. Wkst'!D69&gt;=1,'Cost Est. Wkst'!U69/'Cost Est. Wkst'!D69,"")</f>
        <v/>
      </c>
      <c r="F45" s="134" t="str">
        <f>IF('Cost Est. Wkst'!D69&gt;=1,'Cost Est. Wkst'!T69,"")</f>
        <v/>
      </c>
      <c r="G45" s="135" t="str">
        <f>IF('Cost Est. Wkst'!D69&gt;=1,'Cost Est. Wkst'!U69,"")</f>
        <v/>
      </c>
    </row>
    <row r="46" spans="1:7" x14ac:dyDescent="0.2">
      <c r="A46" s="131" t="str">
        <f>IF('Cost Est. Wkst'!D70&gt;=1,'Cost Est. Wkst'!A70,"")</f>
        <v/>
      </c>
      <c r="B46" s="132"/>
      <c r="C46" s="133" t="str">
        <f>IF('Cost Est. Wkst'!D70&gt;=1,'Cost Est. Wkst'!D70,"")</f>
        <v/>
      </c>
      <c r="D46" s="133" t="str">
        <f>IF('Cost Est. Wkst'!D70&gt;=1,'Cost Est. Wkst'!E70,"")</f>
        <v/>
      </c>
      <c r="E46" s="134" t="str">
        <f>IF('Cost Est. Wkst'!D70&gt;=1,'Cost Est. Wkst'!U70/'Cost Est. Wkst'!D70,"")</f>
        <v/>
      </c>
      <c r="F46" s="134" t="str">
        <f>IF('Cost Est. Wkst'!D70&gt;=1,'Cost Est. Wkst'!T70,"")</f>
        <v/>
      </c>
      <c r="G46" s="135" t="str">
        <f>IF('Cost Est. Wkst'!D70&gt;=1,'Cost Est. Wkst'!U70,"")</f>
        <v/>
      </c>
    </row>
    <row r="47" spans="1:7" x14ac:dyDescent="0.2">
      <c r="A47" s="131" t="str">
        <f>IF('Cost Est. Wkst'!D71&gt;=1,'Cost Est. Wkst'!A71,"")</f>
        <v/>
      </c>
      <c r="B47" s="132"/>
      <c r="C47" s="133" t="str">
        <f>IF('Cost Est. Wkst'!D71&gt;=1,'Cost Est. Wkst'!D71,"")</f>
        <v/>
      </c>
      <c r="D47" s="133" t="str">
        <f>IF('Cost Est. Wkst'!D71&gt;=1,'Cost Est. Wkst'!E71,"")</f>
        <v/>
      </c>
      <c r="E47" s="134" t="str">
        <f>IF('Cost Est. Wkst'!D71&gt;=1,'Cost Est. Wkst'!U71/'Cost Est. Wkst'!D71,"")</f>
        <v/>
      </c>
      <c r="F47" s="134" t="str">
        <f>IF('Cost Est. Wkst'!D71&gt;=1,'Cost Est. Wkst'!T71,"")</f>
        <v/>
      </c>
      <c r="G47" s="135" t="str">
        <f>IF('Cost Est. Wkst'!D71&gt;=1,'Cost Est. Wkst'!U71,"")</f>
        <v/>
      </c>
    </row>
    <row r="48" spans="1:7" x14ac:dyDescent="0.2">
      <c r="A48" s="77" t="str">
        <f>'Cost Est. Wkst'!A73</f>
        <v>Heavy Equipment</v>
      </c>
      <c r="B48" s="117"/>
      <c r="C48" s="78"/>
      <c r="D48" s="78"/>
      <c r="E48" s="78"/>
      <c r="F48" s="119"/>
      <c r="G48" s="79"/>
    </row>
    <row r="49" spans="1:7" x14ac:dyDescent="0.2">
      <c r="A49" s="131" t="str">
        <f>IF('Cost Est. Wkst'!D74&gt;=1,'Cost Est. Wkst'!A74,"")</f>
        <v/>
      </c>
      <c r="B49" s="132"/>
      <c r="C49" s="133" t="str">
        <f>IF('Cost Est. Wkst'!D74&gt;=1,'Cost Est. Wkst'!D74,"")</f>
        <v/>
      </c>
      <c r="D49" s="133" t="str">
        <f>IF('Cost Est. Wkst'!D74&gt;=1,'Cost Est. Wkst'!E74,"")</f>
        <v/>
      </c>
      <c r="E49" s="136" t="str">
        <f>IF('Cost Est. Wkst'!D74&gt;=1,'Cost Est. Wkst'!S74,"")</f>
        <v/>
      </c>
      <c r="F49" s="134" t="str">
        <f>IF('Cost Est. Wkst'!D74&gt;=1,'Cost Est. Wkst'!T74,"")</f>
        <v/>
      </c>
      <c r="G49" s="135" t="str">
        <f>IF('Cost Est. Wkst'!D74&gt;=1,'Cost Est. Wkst'!U74,"")</f>
        <v/>
      </c>
    </row>
    <row r="50" spans="1:7" x14ac:dyDescent="0.2">
      <c r="A50" s="131" t="str">
        <f>IF('Cost Est. Wkst'!D75&gt;=1,'Cost Est. Wkst'!A75,"")</f>
        <v/>
      </c>
      <c r="B50" s="132"/>
      <c r="C50" s="133" t="str">
        <f>IF('Cost Est. Wkst'!D75&gt;=1,'Cost Est. Wkst'!D75,"")</f>
        <v/>
      </c>
      <c r="D50" s="133" t="str">
        <f>IF('Cost Est. Wkst'!D75&gt;=1,'Cost Est. Wkst'!E75,"")</f>
        <v/>
      </c>
      <c r="E50" s="136" t="str">
        <f>IF('Cost Est. Wkst'!D75&gt;=1,'Cost Est. Wkst'!S75,"")</f>
        <v/>
      </c>
      <c r="F50" s="134" t="str">
        <f>IF('Cost Est. Wkst'!D75&gt;=1,'Cost Est. Wkst'!T75,"")</f>
        <v/>
      </c>
      <c r="G50" s="135" t="str">
        <f>IF('Cost Est. Wkst'!D75&gt;=1,'Cost Est. Wkst'!U75,"")</f>
        <v/>
      </c>
    </row>
    <row r="51" spans="1:7" ht="15.75" x14ac:dyDescent="0.25">
      <c r="A51" s="574" t="str">
        <f>'Cost Est. Wkst'!A77</f>
        <v>Prevention Team  ***Use Prevention Tab Below for Prevention/Investigation Resources***</v>
      </c>
      <c r="B51" s="575"/>
      <c r="C51" s="575"/>
      <c r="D51" s="575"/>
      <c r="E51" s="575"/>
      <c r="F51" s="575"/>
      <c r="G51" s="576"/>
    </row>
    <row r="52" spans="1:7" x14ac:dyDescent="0.2">
      <c r="A52" s="543"/>
      <c r="B52" s="544"/>
      <c r="C52" s="545"/>
      <c r="D52" s="545"/>
      <c r="E52" s="546"/>
      <c r="F52" s="546"/>
      <c r="G52" s="547"/>
    </row>
    <row r="53" spans="1:7" x14ac:dyDescent="0.2">
      <c r="A53" s="543"/>
      <c r="B53" s="544"/>
      <c r="C53" s="545"/>
      <c r="D53" s="545"/>
      <c r="E53" s="546"/>
      <c r="F53" s="546"/>
      <c r="G53" s="547"/>
    </row>
    <row r="54" spans="1:7" x14ac:dyDescent="0.2">
      <c r="A54" s="77" t="str">
        <f>'Cost Est. Wkst'!A81</f>
        <v>Other Costs</v>
      </c>
      <c r="B54" s="117"/>
      <c r="C54" s="78"/>
      <c r="D54" s="78"/>
      <c r="E54" s="78"/>
      <c r="F54" s="119"/>
      <c r="G54" s="79"/>
    </row>
    <row r="55" spans="1:7" x14ac:dyDescent="0.2">
      <c r="A55" s="131" t="str">
        <f>IF('Cost Est. Wkst'!E82&gt;0,'Cost Est. Wkst'!A82,"")</f>
        <v/>
      </c>
      <c r="B55" s="132"/>
      <c r="C55" s="133" t="str">
        <f>IF('Cost Est. Wkst'!D82&gt;0,'Cost Est. Wkst'!D82,"")</f>
        <v/>
      </c>
      <c r="D55" s="133"/>
      <c r="E55" s="134" t="str">
        <f>IF('Cost Est. Wkst'!D82&gt;0,'Cost Est. Wkst'!S82,"")</f>
        <v/>
      </c>
      <c r="F55" s="136"/>
      <c r="G55" s="135" t="str">
        <f>IF('Cost Est. Wkst'!D82&gt;0,'Cost Est. Wkst'!U82,"")</f>
        <v/>
      </c>
    </row>
    <row r="56" spans="1:7" x14ac:dyDescent="0.2">
      <c r="A56" s="131" t="str">
        <f>IF('Cost Est. Wkst'!E83&gt;1,'Cost Est. Wkst'!A83," ")</f>
        <v xml:space="preserve"> </v>
      </c>
      <c r="B56" s="132"/>
      <c r="C56" s="133" t="str">
        <f>IF('Cost Est. Wkst'!D83&gt;0,'Cost Est. Wkst'!D83,"")</f>
        <v/>
      </c>
      <c r="D56" s="133"/>
      <c r="E56" s="134" t="str">
        <f>IF('Cost Est. Wkst'!D83&gt;0,'Cost Est. Wkst'!S83,"")</f>
        <v/>
      </c>
      <c r="F56" s="136"/>
      <c r="G56" s="135" t="str">
        <f>IF('Cost Est. Wkst'!D83&gt;0,'Cost Est. Wkst'!U83,"")</f>
        <v/>
      </c>
    </row>
    <row r="57" spans="1:7" x14ac:dyDescent="0.2">
      <c r="A57" s="131" t="str">
        <f>IF('Cost Est. Wkst'!E84&gt;0,'Cost Est. Wkst'!A84,"")</f>
        <v/>
      </c>
      <c r="B57" s="132"/>
      <c r="C57" s="133" t="str">
        <f>IF('Cost Est. Wkst'!D84&gt;0,'Cost Est. Wkst'!D84,"")</f>
        <v/>
      </c>
      <c r="D57" s="133"/>
      <c r="E57" s="134" t="str">
        <f>IF('Cost Est. Wkst'!D84&gt;0,'Cost Est. Wkst'!S84,"")</f>
        <v/>
      </c>
      <c r="F57" s="136"/>
      <c r="G57" s="135" t="str">
        <f>IF('Cost Est. Wkst'!D84&gt;0,'Cost Est. Wkst'!U84,"")</f>
        <v/>
      </c>
    </row>
    <row r="58" spans="1:7" x14ac:dyDescent="0.2">
      <c r="A58" s="131" t="str">
        <f>IF('Cost Est. Wkst'!E85&gt;0,'Cost Est. Wkst'!A85,"")</f>
        <v/>
      </c>
      <c r="B58" s="132"/>
      <c r="C58" s="133" t="str">
        <f>IF('Cost Est. Wkst'!D85&gt;0,'Cost Est. Wkst'!D85,"")</f>
        <v/>
      </c>
      <c r="D58" s="133"/>
      <c r="E58" s="134" t="str">
        <f>IF('Cost Est. Wkst'!D85&gt;0,'Cost Est. Wkst'!S85,"")</f>
        <v/>
      </c>
      <c r="F58" s="136"/>
      <c r="G58" s="135" t="str">
        <f>IF('Cost Est. Wkst'!D85&gt;0,'Cost Est. Wkst'!U85,"")</f>
        <v/>
      </c>
    </row>
    <row r="59" spans="1:7" ht="21" customHeight="1" thickBot="1" x14ac:dyDescent="0.25">
      <c r="A59" s="80" t="s">
        <v>67</v>
      </c>
      <c r="B59" s="118"/>
      <c r="C59" s="81"/>
      <c r="D59" s="81"/>
      <c r="E59" s="81"/>
      <c r="F59" s="120"/>
      <c r="G59" s="82">
        <f>SUM(G4:G58)</f>
        <v>0</v>
      </c>
    </row>
    <row r="60" spans="1:7" ht="13.5" thickTop="1" x14ac:dyDescent="0.2">
      <c r="A60" s="181" t="s">
        <v>70</v>
      </c>
      <c r="B60" s="182"/>
      <c r="C60" s="183">
        <f>'Cost Est. Wkst'!D4</f>
        <v>144</v>
      </c>
      <c r="D60" s="128"/>
    </row>
    <row r="61" spans="1:7" ht="13.5" thickBot="1" x14ac:dyDescent="0.25">
      <c r="A61" s="184" t="s">
        <v>69</v>
      </c>
      <c r="B61" s="185"/>
      <c r="C61" s="186">
        <f>'Cost Est. Wkst'!E4</f>
        <v>0</v>
      </c>
      <c r="D61" s="128"/>
    </row>
    <row r="62" spans="1:7" ht="13.5" thickTop="1" x14ac:dyDescent="0.2"/>
  </sheetData>
  <sheetProtection password="D7D5" sheet="1" objects="1" scenarios="1"/>
  <mergeCells count="2">
    <mergeCell ref="A1:G1"/>
    <mergeCell ref="A51:G51"/>
  </mergeCells>
  <phoneticPr fontId="9" type="noConversion"/>
  <dataValidations xWindow="463" yWindow="167" count="3">
    <dataValidation allowBlank="1" showInputMessage="1" showErrorMessage="1" prompt="Do Not Change. Data Populates from Cost Estimation Sheet" sqref="A55:G58 A1:A53 B2:G2 B4:G50 B52:G53"/>
    <dataValidation allowBlank="1" showInputMessage="1" showErrorMessage="1" prompt="Do Not Change.  Data will import from Cost Estimation Worksheet_x000a_" sqref="A54:G54 A59:G59"/>
    <dataValidation allowBlank="1" showInputMessage="1" showErrorMessage="1" prompt="Do Not Change.  Data Will Populate Form Cost Estimation Worksheet" sqref="A60:D61"/>
  </dataValidations>
  <pageMargins left="0.75" right="0.76" top="0.77" bottom="0.44" header="0.5" footer="0.2"/>
  <pageSetup scale="81" orientation="portrait" r:id="rId1"/>
  <headerFooter alignWithMargins="0">
    <oddFooter>&amp;LPrinted 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0"/>
  <sheetViews>
    <sheetView zoomScaleNormal="100" workbookViewId="0">
      <selection activeCell="A34" sqref="A34"/>
    </sheetView>
  </sheetViews>
  <sheetFormatPr defaultRowHeight="12.75" x14ac:dyDescent="0.2"/>
  <cols>
    <col min="1" max="1" width="20.5703125" customWidth="1"/>
    <col min="2" max="2" width="9.85546875" customWidth="1"/>
    <col min="3" max="3" width="11.85546875" customWidth="1"/>
    <col min="4" max="4" width="10.42578125" customWidth="1"/>
    <col min="6" max="6" width="15.5703125" customWidth="1"/>
    <col min="7" max="7" width="10.28515625" customWidth="1"/>
    <col min="8" max="8" width="9.5703125" customWidth="1"/>
    <col min="9" max="9" width="10.5703125" customWidth="1"/>
    <col min="10" max="10" width="11.28515625" customWidth="1"/>
    <col min="12" max="12" width="11.42578125" customWidth="1"/>
    <col min="22" max="24" width="10.28515625" bestFit="1" customWidth="1"/>
  </cols>
  <sheetData>
    <row r="1" spans="1:14" ht="20.25" customHeight="1" x14ac:dyDescent="0.35">
      <c r="A1" s="577" t="s">
        <v>968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9"/>
    </row>
    <row r="2" spans="1:14" ht="21" x14ac:dyDescent="0.35">
      <c r="A2" s="264"/>
      <c r="B2" s="5"/>
      <c r="C2" s="5"/>
      <c r="D2" s="5"/>
      <c r="E2" s="206"/>
      <c r="F2" s="207" t="s">
        <v>948</v>
      </c>
      <c r="G2" s="12"/>
      <c r="H2" s="12"/>
      <c r="I2" s="12"/>
      <c r="J2" s="12"/>
      <c r="K2" s="12"/>
      <c r="L2" s="12"/>
      <c r="M2" s="12"/>
      <c r="N2" s="208"/>
    </row>
    <row r="3" spans="1:14" ht="18.75" x14ac:dyDescent="0.3">
      <c r="A3" s="229" t="s">
        <v>967</v>
      </c>
      <c r="B3" s="586"/>
      <c r="C3" s="587"/>
      <c r="D3" s="588"/>
      <c r="E3" s="12"/>
      <c r="F3" s="12"/>
      <c r="G3" s="12"/>
      <c r="H3" s="12"/>
      <c r="I3" s="12"/>
      <c r="J3" s="12"/>
      <c r="K3" s="12"/>
      <c r="L3" s="12"/>
      <c r="M3" s="12"/>
      <c r="N3" s="208"/>
    </row>
    <row r="4" spans="1:14" ht="15" x14ac:dyDescent="0.25">
      <c r="A4" s="265" t="s">
        <v>998</v>
      </c>
      <c r="B4" s="230"/>
      <c r="C4" s="230"/>
      <c r="D4" s="230"/>
      <c r="E4" s="230"/>
      <c r="F4" s="231"/>
      <c r="G4" s="231"/>
      <c r="H4" s="12"/>
      <c r="I4" s="12"/>
      <c r="J4" s="12"/>
      <c r="K4" s="12"/>
      <c r="L4" s="12"/>
      <c r="M4" s="12"/>
      <c r="N4" s="208"/>
    </row>
    <row r="5" spans="1:14" x14ac:dyDescent="0.2">
      <c r="A5" s="213"/>
      <c r="B5" s="12"/>
      <c r="C5" s="12"/>
      <c r="D5" s="12"/>
      <c r="E5" s="12"/>
      <c r="F5" s="5"/>
      <c r="G5" s="5"/>
      <c r="H5" s="12"/>
      <c r="I5" s="12"/>
      <c r="J5" s="12"/>
      <c r="K5" s="12"/>
      <c r="L5" s="12"/>
      <c r="M5" s="12"/>
      <c r="N5" s="208"/>
    </row>
    <row r="6" spans="1:14" x14ac:dyDescent="0.2">
      <c r="A6" s="266" t="s">
        <v>1000</v>
      </c>
      <c r="B6" s="263">
        <v>144</v>
      </c>
      <c r="C6" s="12"/>
      <c r="D6" s="12"/>
      <c r="E6" s="12"/>
      <c r="F6" s="5"/>
      <c r="G6" s="5"/>
      <c r="H6" s="5"/>
      <c r="I6" s="12"/>
      <c r="J6" s="12"/>
      <c r="K6" s="12"/>
      <c r="L6" s="12"/>
      <c r="M6" s="12"/>
      <c r="N6" s="208"/>
    </row>
    <row r="7" spans="1:14" ht="16.5" thickBot="1" x14ac:dyDescent="0.3">
      <c r="A7" s="226"/>
      <c r="B7" s="222"/>
      <c r="C7" s="222"/>
      <c r="D7" s="222"/>
      <c r="E7" s="12"/>
      <c r="F7" s="5"/>
      <c r="G7" s="262" t="s">
        <v>1003</v>
      </c>
      <c r="H7" s="5"/>
      <c r="I7" s="12"/>
      <c r="J7" s="12"/>
      <c r="K7" s="12"/>
      <c r="L7" s="12"/>
      <c r="M7" s="12"/>
      <c r="N7" s="208"/>
    </row>
    <row r="8" spans="1:14" s="196" customFormat="1" ht="61.5" customHeight="1" x14ac:dyDescent="0.25">
      <c r="A8" s="218" t="s">
        <v>996</v>
      </c>
      <c r="B8" s="211" t="s">
        <v>16</v>
      </c>
      <c r="C8" s="211" t="s">
        <v>990</v>
      </c>
      <c r="D8" s="211" t="s">
        <v>15</v>
      </c>
      <c r="E8" s="211" t="s">
        <v>971</v>
      </c>
      <c r="F8" s="211" t="s">
        <v>726</v>
      </c>
      <c r="G8" s="219" t="s">
        <v>970</v>
      </c>
      <c r="H8" s="211" t="s">
        <v>991</v>
      </c>
      <c r="I8" s="211" t="s">
        <v>753</v>
      </c>
      <c r="J8" s="211" t="s">
        <v>992</v>
      </c>
      <c r="K8" s="211" t="s">
        <v>949</v>
      </c>
      <c r="L8" s="211" t="s">
        <v>950</v>
      </c>
      <c r="M8" s="211" t="s">
        <v>951</v>
      </c>
      <c r="N8" s="220" t="s">
        <v>952</v>
      </c>
    </row>
    <row r="9" spans="1:14" x14ac:dyDescent="0.2">
      <c r="A9" s="253" t="s">
        <v>993</v>
      </c>
      <c r="B9" s="202"/>
      <c r="C9" s="205" t="s">
        <v>546</v>
      </c>
      <c r="D9" s="259"/>
      <c r="E9" s="203"/>
      <c r="F9" s="203"/>
      <c r="G9" s="202"/>
      <c r="H9" s="216">
        <f t="shared" ref="H9:H18" si="0">IF(D9=7,((5*I24)*B9),IF(D9=15,((10*I24)*B9),IF(D9=30,((20*I24)*B9),0)))</f>
        <v>0</v>
      </c>
      <c r="I9" s="216">
        <f t="shared" ref="I9:I18" si="1">IF(D9=7,((30*J24)*B9),IF(D9=15,((70*J24)*B9),IF(D9=30,((140*J24)*B9),0)))</f>
        <v>0</v>
      </c>
      <c r="J9" s="217">
        <f t="shared" ref="J9:J18" si="2">IF(F9&gt;=1,((D9*K24)*B9),0)</f>
        <v>0</v>
      </c>
      <c r="K9" s="252">
        <f t="shared" ref="K9:K18" si="3">((D9*$B$6)*B9)</f>
        <v>0</v>
      </c>
      <c r="L9" s="204"/>
      <c r="M9" s="204"/>
      <c r="N9" s="221"/>
    </row>
    <row r="10" spans="1:14" x14ac:dyDescent="0.2">
      <c r="A10" s="253" t="s">
        <v>953</v>
      </c>
      <c r="B10" s="202"/>
      <c r="C10" s="205" t="s">
        <v>548</v>
      </c>
      <c r="D10" s="259"/>
      <c r="E10" s="203"/>
      <c r="F10" s="203"/>
      <c r="G10" s="259"/>
      <c r="H10" s="216">
        <f t="shared" si="0"/>
        <v>0</v>
      </c>
      <c r="I10" s="216">
        <f t="shared" si="1"/>
        <v>0</v>
      </c>
      <c r="J10" s="217">
        <f t="shared" si="2"/>
        <v>0</v>
      </c>
      <c r="K10" s="252">
        <f t="shared" si="3"/>
        <v>0</v>
      </c>
      <c r="L10" s="204"/>
      <c r="M10" s="204"/>
      <c r="N10" s="221"/>
    </row>
    <row r="11" spans="1:14" x14ac:dyDescent="0.2">
      <c r="A11" s="253" t="s">
        <v>954</v>
      </c>
      <c r="B11" s="202"/>
      <c r="C11" s="205" t="s">
        <v>955</v>
      </c>
      <c r="D11" s="259"/>
      <c r="E11" s="203"/>
      <c r="F11" s="203"/>
      <c r="G11" s="202"/>
      <c r="H11" s="216">
        <f t="shared" si="0"/>
        <v>0</v>
      </c>
      <c r="I11" s="216">
        <f t="shared" si="1"/>
        <v>0</v>
      </c>
      <c r="J11" s="217">
        <f t="shared" si="2"/>
        <v>0</v>
      </c>
      <c r="K11" s="252">
        <f t="shared" si="3"/>
        <v>0</v>
      </c>
      <c r="L11" s="204"/>
      <c r="M11" s="204"/>
      <c r="N11" s="221"/>
    </row>
    <row r="12" spans="1:14" x14ac:dyDescent="0.2">
      <c r="A12" s="548" t="s">
        <v>956</v>
      </c>
      <c r="B12" s="202"/>
      <c r="C12" s="549" t="s">
        <v>548</v>
      </c>
      <c r="D12" s="259"/>
      <c r="E12" s="203"/>
      <c r="F12" s="203"/>
      <c r="G12" s="202"/>
      <c r="H12" s="216">
        <f t="shared" si="0"/>
        <v>0</v>
      </c>
      <c r="I12" s="216">
        <f t="shared" si="1"/>
        <v>0</v>
      </c>
      <c r="J12" s="217">
        <f t="shared" si="2"/>
        <v>0</v>
      </c>
      <c r="K12" s="252">
        <f t="shared" si="3"/>
        <v>0</v>
      </c>
      <c r="L12" s="204"/>
      <c r="M12" s="204"/>
      <c r="N12" s="221"/>
    </row>
    <row r="13" spans="1:14" x14ac:dyDescent="0.2">
      <c r="A13" s="253" t="s">
        <v>957</v>
      </c>
      <c r="B13" s="202"/>
      <c r="C13" s="205" t="s">
        <v>548</v>
      </c>
      <c r="D13" s="259"/>
      <c r="E13" s="203"/>
      <c r="F13" s="203"/>
      <c r="G13" s="202"/>
      <c r="H13" s="216">
        <f t="shared" si="0"/>
        <v>0</v>
      </c>
      <c r="I13" s="216">
        <f t="shared" si="1"/>
        <v>0</v>
      </c>
      <c r="J13" s="217">
        <f t="shared" si="2"/>
        <v>0</v>
      </c>
      <c r="K13" s="252">
        <f t="shared" si="3"/>
        <v>0</v>
      </c>
      <c r="L13" s="204"/>
      <c r="M13" s="204"/>
      <c r="N13" s="221"/>
    </row>
    <row r="14" spans="1:14" x14ac:dyDescent="0.2">
      <c r="A14" s="253" t="s">
        <v>988</v>
      </c>
      <c r="B14" s="202"/>
      <c r="C14" s="205" t="s">
        <v>467</v>
      </c>
      <c r="D14" s="259"/>
      <c r="E14" s="203"/>
      <c r="F14" s="203"/>
      <c r="G14" s="202"/>
      <c r="H14" s="216">
        <f t="shared" si="0"/>
        <v>0</v>
      </c>
      <c r="I14" s="216">
        <f t="shared" si="1"/>
        <v>0</v>
      </c>
      <c r="J14" s="217">
        <f t="shared" si="2"/>
        <v>0</v>
      </c>
      <c r="K14" s="252">
        <f t="shared" si="3"/>
        <v>0</v>
      </c>
      <c r="L14" s="204"/>
      <c r="M14" s="204"/>
      <c r="N14" s="221"/>
    </row>
    <row r="15" spans="1:14" x14ac:dyDescent="0.2">
      <c r="A15" s="260" t="s">
        <v>988</v>
      </c>
      <c r="B15" s="202"/>
      <c r="C15" s="261" t="s">
        <v>467</v>
      </c>
      <c r="D15" s="259"/>
      <c r="E15" s="203"/>
      <c r="F15" s="203"/>
      <c r="G15" s="202"/>
      <c r="H15" s="216">
        <f t="shared" si="0"/>
        <v>0</v>
      </c>
      <c r="I15" s="216">
        <f t="shared" si="1"/>
        <v>0</v>
      </c>
      <c r="J15" s="217">
        <f t="shared" si="2"/>
        <v>0</v>
      </c>
      <c r="K15" s="252">
        <f t="shared" si="3"/>
        <v>0</v>
      </c>
      <c r="L15" s="204"/>
      <c r="M15" s="204"/>
      <c r="N15" s="221"/>
    </row>
    <row r="16" spans="1:14" x14ac:dyDescent="0.2">
      <c r="A16" s="548"/>
      <c r="B16" s="202"/>
      <c r="C16" s="549"/>
      <c r="D16" s="259"/>
      <c r="E16" s="203"/>
      <c r="F16" s="203"/>
      <c r="G16" s="202"/>
      <c r="H16" s="216">
        <f t="shared" si="0"/>
        <v>0</v>
      </c>
      <c r="I16" s="216">
        <f t="shared" si="1"/>
        <v>0</v>
      </c>
      <c r="J16" s="217">
        <f t="shared" si="2"/>
        <v>0</v>
      </c>
      <c r="K16" s="252">
        <f t="shared" si="3"/>
        <v>0</v>
      </c>
      <c r="L16" s="204"/>
      <c r="M16" s="204"/>
      <c r="N16" s="221"/>
    </row>
    <row r="17" spans="1:14" x14ac:dyDescent="0.2">
      <c r="A17" s="260"/>
      <c r="B17" s="202"/>
      <c r="C17" s="205"/>
      <c r="D17" s="259"/>
      <c r="E17" s="203"/>
      <c r="F17" s="203"/>
      <c r="G17" s="202"/>
      <c r="H17" s="216">
        <f t="shared" si="0"/>
        <v>0</v>
      </c>
      <c r="I17" s="216">
        <f t="shared" si="1"/>
        <v>0</v>
      </c>
      <c r="J17" s="217">
        <f t="shared" si="2"/>
        <v>0</v>
      </c>
      <c r="K17" s="252">
        <f t="shared" si="3"/>
        <v>0</v>
      </c>
      <c r="L17" s="204"/>
      <c r="M17" s="204"/>
      <c r="N17" s="221"/>
    </row>
    <row r="18" spans="1:14" x14ac:dyDescent="0.2">
      <c r="A18" s="260"/>
      <c r="B18" s="202"/>
      <c r="C18" s="205"/>
      <c r="D18" s="259"/>
      <c r="E18" s="203"/>
      <c r="F18" s="203"/>
      <c r="G18" s="202"/>
      <c r="H18" s="216">
        <f t="shared" si="0"/>
        <v>0</v>
      </c>
      <c r="I18" s="216">
        <f t="shared" si="1"/>
        <v>0</v>
      </c>
      <c r="J18" s="217">
        <f t="shared" si="2"/>
        <v>0</v>
      </c>
      <c r="K18" s="252">
        <f t="shared" si="3"/>
        <v>0</v>
      </c>
      <c r="L18" s="204"/>
      <c r="M18" s="204"/>
      <c r="N18" s="221"/>
    </row>
    <row r="19" spans="1:14" ht="13.5" thickBot="1" x14ac:dyDescent="0.25">
      <c r="A19" s="254" t="s">
        <v>783</v>
      </c>
      <c r="B19" s="255"/>
      <c r="C19" s="256"/>
      <c r="D19" s="255"/>
      <c r="E19" s="256"/>
      <c r="F19" s="256"/>
      <c r="G19" s="256"/>
      <c r="H19" s="257">
        <f t="shared" ref="H19:N19" si="4">SUM(H9:H18)</f>
        <v>0</v>
      </c>
      <c r="I19" s="257">
        <f t="shared" si="4"/>
        <v>0</v>
      </c>
      <c r="J19" s="257">
        <f t="shared" si="4"/>
        <v>0</v>
      </c>
      <c r="K19" s="257">
        <f t="shared" si="4"/>
        <v>0</v>
      </c>
      <c r="L19" s="257">
        <f t="shared" si="4"/>
        <v>0</v>
      </c>
      <c r="M19" s="257">
        <f t="shared" si="4"/>
        <v>0</v>
      </c>
      <c r="N19" s="258">
        <f t="shared" si="4"/>
        <v>0</v>
      </c>
    </row>
    <row r="20" spans="1:14" ht="13.5" thickBot="1" x14ac:dyDescent="0.25">
      <c r="A20" s="213"/>
      <c r="B20" s="147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208"/>
    </row>
    <row r="21" spans="1:14" ht="23.25" customHeight="1" thickBot="1" x14ac:dyDescent="0.3">
      <c r="A21" s="580" t="s">
        <v>969</v>
      </c>
      <c r="B21" s="581"/>
      <c r="C21" s="581"/>
      <c r="D21" s="581"/>
      <c r="E21" s="581"/>
      <c r="F21" s="581"/>
      <c r="G21" s="581"/>
      <c r="H21" s="581"/>
      <c r="I21" s="581"/>
      <c r="J21" s="581"/>
      <c r="K21" s="581"/>
      <c r="L21" s="581"/>
      <c r="M21" s="581"/>
      <c r="N21" s="582"/>
    </row>
    <row r="22" spans="1:14" s="196" customFormat="1" ht="30.75" thickBot="1" x14ac:dyDescent="0.4">
      <c r="A22" s="223" t="s">
        <v>958</v>
      </c>
      <c r="B22" s="224"/>
      <c r="C22" s="232" t="s">
        <v>959</v>
      </c>
      <c r="D22" s="209"/>
      <c r="E22" s="209"/>
      <c r="F22" s="209"/>
      <c r="G22" s="209"/>
      <c r="H22" s="225"/>
      <c r="I22" s="209"/>
      <c r="J22" s="209"/>
      <c r="K22" s="209"/>
      <c r="L22" s="209"/>
      <c r="M22" s="209"/>
      <c r="N22" s="210"/>
    </row>
    <row r="23" spans="1:14" ht="60" x14ac:dyDescent="0.25">
      <c r="A23" s="253" t="s">
        <v>960</v>
      </c>
      <c r="B23" s="205"/>
      <c r="C23" s="228"/>
      <c r="D23" s="130"/>
      <c r="E23" s="583" t="s">
        <v>795</v>
      </c>
      <c r="F23" s="584"/>
      <c r="G23" s="233" t="s">
        <v>989</v>
      </c>
      <c r="H23" s="233" t="s">
        <v>60</v>
      </c>
      <c r="I23" s="233" t="s">
        <v>997</v>
      </c>
      <c r="J23" s="233" t="s">
        <v>1001</v>
      </c>
      <c r="K23" s="234" t="s">
        <v>999</v>
      </c>
      <c r="L23" s="12"/>
      <c r="M23" s="130"/>
      <c r="N23" s="212"/>
    </row>
    <row r="24" spans="1:14" x14ac:dyDescent="0.2">
      <c r="A24" s="253" t="s">
        <v>961</v>
      </c>
      <c r="B24" s="205"/>
      <c r="C24" s="228"/>
      <c r="D24" s="130"/>
      <c r="E24" s="589" t="str">
        <f t="shared" ref="E24:E33" si="5">A9</f>
        <v>Team/Module Leader</v>
      </c>
      <c r="F24" s="590"/>
      <c r="G24" s="235">
        <f>IF(E9=('Prev Cost Tables'!C$10),'Prev Cost Tables'!D$10,IF(E9=('Prev Cost Tables'!C$11),'Prev Cost Tables'!D$11,IF(E9=('Prev Cost Tables'!C$12),'Prev Cost Tables'!D$12,IF(E9=('Prev Cost Tables'!C$13),'Prev Cost Tables'!D$13,IF(E9=('Prev Cost Tables'!C$14),'Prev Cost Tables'!D$14,IF(E9=('Prev Cost Tables'!C$15),'Prev Cost Tables'!D$15,IF(E9=('Prev Cost Tables'!C$16),'Prev Cost Tables'!D$16,IF(E9=('Prev Cost Tables'!C$17),'Prev Cost Tables'!D$17,IF(E9=('Prev Cost Tables'!C$18),'Prev Cost Tables'!D$18,IF(E9=('Prev Cost Tables'!C$19),'Prev Cost Tables'!D$19,IF(E9=('Prev Cost Tables'!C$20),'Prev Cost Tables'!D$20,0)))))))))))</f>
        <v>0</v>
      </c>
      <c r="H24" s="235">
        <f>IF(F9=('Prev Cost Tables'!E$10),'Prev Cost Tables'!F$10,IF(F9=('Prev Cost Tables'!E$11),'Prev Cost Tables'!F$11,IF(F9=('Prev Cost Tables'!E$12),'Prev Cost Tables'!F$12,IF(F9=('Prev Cost Tables'!E$13),'Prev Cost Tables'!F$13,IF(F9=('Prev Cost Tables'!E$14),'Prev Cost Tables'!F$14,IF(F9=('Prev Cost Tables'!E$15),'Prev Cost Tables'!F$15,IF(F9=('Prev Cost Tables'!E$16),'Prev Cost Tables'!F$16,IF(F9=('Prev Cost Tables'!E$17),'Prev Cost Tables'!F$17,IF(F9=('Prev Cost Tables'!E$18),'Prev Cost Tables'!F$18,IF(F9=('Prev Cost Tables'!E$19),'Prev Cost Tables'!F$19,IF(F9=('Prev Cost Tables'!E$20),'Prev Cost Tables'!F$20,0)))))))))))</f>
        <v>0</v>
      </c>
      <c r="I24" s="235">
        <f t="shared" ref="I24:I33" si="6">IF(G9 = "no", 8*G24*1.4,0)</f>
        <v>0</v>
      </c>
      <c r="J24" s="235">
        <f t="shared" ref="J24:J33" si="7">IF(E9&gt;=1,G24*1.5)*1.4</f>
        <v>0</v>
      </c>
      <c r="K24" s="236">
        <f t="shared" ref="K24:K33" si="8">IF(F9 &gt;= 1, H24*10,0)</f>
        <v>0</v>
      </c>
      <c r="L24" s="12"/>
      <c r="M24" s="130"/>
      <c r="N24" s="212"/>
    </row>
    <row r="25" spans="1:14" x14ac:dyDescent="0.2">
      <c r="A25" s="253" t="s">
        <v>962</v>
      </c>
      <c r="B25" s="205"/>
      <c r="C25" s="228"/>
      <c r="D25" s="130"/>
      <c r="E25" s="589" t="str">
        <f t="shared" si="5"/>
        <v>Team Member</v>
      </c>
      <c r="F25" s="590"/>
      <c r="G25" s="235">
        <f>IF(E10=('Prev Cost Tables'!C$10),'Prev Cost Tables'!D$10,IF(E10=('Prev Cost Tables'!C$11),'Prev Cost Tables'!D$11,IF(E10=('Prev Cost Tables'!C$12),'Prev Cost Tables'!D$12,IF(E10=('Prev Cost Tables'!C$13),'Prev Cost Tables'!D$13,IF(E10=('Prev Cost Tables'!C$14),'Prev Cost Tables'!D$14,IF(E10=('Prev Cost Tables'!C$15),'Prev Cost Tables'!D$15,IF(E10=('Prev Cost Tables'!C$16),'Prev Cost Tables'!D$16,IF(E10=('Prev Cost Tables'!C$17),'Prev Cost Tables'!D$17,IF(E10=('Prev Cost Tables'!C$18),'Prev Cost Tables'!D$18,IF(E10=('Prev Cost Tables'!C$19),'Prev Cost Tables'!D$19,IF(E10=('Prev Cost Tables'!C$20),'Prev Cost Tables'!D$20,0)))))))))))</f>
        <v>0</v>
      </c>
      <c r="H25" s="235">
        <f>IF(F10=('Prev Cost Tables'!E$10),'Prev Cost Tables'!F$10,IF(F10=('Prev Cost Tables'!E$11),'Prev Cost Tables'!F$11,IF(F10=('Prev Cost Tables'!E$12),'Prev Cost Tables'!F$12,IF(F10=('Prev Cost Tables'!E$13),'Prev Cost Tables'!F$13,IF(F10=('Prev Cost Tables'!E$14),'Prev Cost Tables'!F$14,IF(F10=('Prev Cost Tables'!E$15),'Prev Cost Tables'!F$15,IF(F10=('Prev Cost Tables'!E$16),'Prev Cost Tables'!F$16,IF(F10=('Prev Cost Tables'!E$17),'Prev Cost Tables'!F$17,IF(F10=('Prev Cost Tables'!E$18),'Prev Cost Tables'!F$18,IF(F10=('Prev Cost Tables'!E$19),'Prev Cost Tables'!F$19,IF(F10=('Prev Cost Tables'!E$20),'Prev Cost Tables'!F$20,0)))))))))))</f>
        <v>0</v>
      </c>
      <c r="I25" s="235">
        <f t="shared" si="6"/>
        <v>0</v>
      </c>
      <c r="J25" s="235">
        <f t="shared" si="7"/>
        <v>0</v>
      </c>
      <c r="K25" s="236">
        <f t="shared" si="8"/>
        <v>0</v>
      </c>
      <c r="L25" s="12"/>
      <c r="M25" s="130"/>
      <c r="N25" s="212"/>
    </row>
    <row r="26" spans="1:14" x14ac:dyDescent="0.2">
      <c r="A26" s="253" t="s">
        <v>963</v>
      </c>
      <c r="B26" s="205"/>
      <c r="C26" s="228"/>
      <c r="D26" s="130"/>
      <c r="E26" s="589" t="str">
        <f t="shared" si="5"/>
        <v>Information Officer</v>
      </c>
      <c r="F26" s="590"/>
      <c r="G26" s="235">
        <f>IF(E11=('Prev Cost Tables'!C$10),'Prev Cost Tables'!D$10,IF(E11=('Prev Cost Tables'!C$11),'Prev Cost Tables'!D$11,IF(E11=('Prev Cost Tables'!C$12),'Prev Cost Tables'!D$12,IF(E11=('Prev Cost Tables'!C$13),'Prev Cost Tables'!D$13,IF(E11=('Prev Cost Tables'!C$14),'Prev Cost Tables'!D$14,IF(E11=('Prev Cost Tables'!C$15),'Prev Cost Tables'!D$15,IF(E11=('Prev Cost Tables'!C$16),'Prev Cost Tables'!D$16,IF(E11=('Prev Cost Tables'!C$17),'Prev Cost Tables'!D$17,IF(E11=('Prev Cost Tables'!C$18),'Prev Cost Tables'!D$18,IF(E11=('Prev Cost Tables'!C$19),'Prev Cost Tables'!D$19,IF(E11=('Prev Cost Tables'!C$20),'Prev Cost Tables'!D$20,0)))))))))))</f>
        <v>0</v>
      </c>
      <c r="H26" s="235">
        <f>IF(F11=('Prev Cost Tables'!E$10),'Prev Cost Tables'!F$10,IF(F11=('Prev Cost Tables'!E$11),'Prev Cost Tables'!F$11,IF(F11=('Prev Cost Tables'!E$12),'Prev Cost Tables'!F$12,IF(F11=('Prev Cost Tables'!E$13),'Prev Cost Tables'!F$13,IF(F11=('Prev Cost Tables'!E$14),'Prev Cost Tables'!F$14,IF(F11=('Prev Cost Tables'!E$15),'Prev Cost Tables'!F$15,IF(F11=('Prev Cost Tables'!E$16),'Prev Cost Tables'!F$16,IF(F11=('Prev Cost Tables'!E$17),'Prev Cost Tables'!F$17,IF(F11=('Prev Cost Tables'!E$18),'Prev Cost Tables'!F$18,IF(F11=('Prev Cost Tables'!E$19),'Prev Cost Tables'!F$19,IF(F11=('Prev Cost Tables'!E$20),'Prev Cost Tables'!F$20,0)))))))))))</f>
        <v>0</v>
      </c>
      <c r="I26" s="235">
        <f t="shared" si="6"/>
        <v>0</v>
      </c>
      <c r="J26" s="235">
        <f t="shared" si="7"/>
        <v>0</v>
      </c>
      <c r="K26" s="236">
        <f t="shared" si="8"/>
        <v>0</v>
      </c>
      <c r="L26" s="12"/>
      <c r="M26" s="130"/>
      <c r="N26" s="212"/>
    </row>
    <row r="27" spans="1:14" x14ac:dyDescent="0.2">
      <c r="A27" s="253" t="s">
        <v>964</v>
      </c>
      <c r="B27" s="205"/>
      <c r="C27" s="228"/>
      <c r="D27" s="130"/>
      <c r="E27" s="589" t="str">
        <f t="shared" si="5"/>
        <v>Team Member 3</v>
      </c>
      <c r="F27" s="590"/>
      <c r="G27" s="235">
        <f>IF(E12=('Prev Cost Tables'!C$10),'Prev Cost Tables'!D$10,IF(E12=('Prev Cost Tables'!C$11),'Prev Cost Tables'!D$11,IF(E12=('Prev Cost Tables'!C$12),'Prev Cost Tables'!D$12,IF(E12=('Prev Cost Tables'!C$13),'Prev Cost Tables'!D$13,IF(E12=('Prev Cost Tables'!C$14),'Prev Cost Tables'!D$14,IF(E12=('Prev Cost Tables'!C$15),'Prev Cost Tables'!D$15,IF(E12=('Prev Cost Tables'!C$16),'Prev Cost Tables'!D$16,IF(E12=('Prev Cost Tables'!C$17),'Prev Cost Tables'!D$17,IF(E12=('Prev Cost Tables'!C$18),'Prev Cost Tables'!D$18,IF(E12=('Prev Cost Tables'!C$19),'Prev Cost Tables'!D$19,IF(E12=('Prev Cost Tables'!C$20),'Prev Cost Tables'!D$20,0)))))))))))</f>
        <v>0</v>
      </c>
      <c r="H27" s="235">
        <f>IF(F12=('Prev Cost Tables'!E$10),'Prev Cost Tables'!F$10,IF(F12=('Prev Cost Tables'!E$11),'Prev Cost Tables'!F$11,IF(F12=('Prev Cost Tables'!E$12),'Prev Cost Tables'!F$12,IF(F12=('Prev Cost Tables'!E$13),'Prev Cost Tables'!F$13,IF(F12=('Prev Cost Tables'!E$14),'Prev Cost Tables'!F$14,IF(F12=('Prev Cost Tables'!E$15),'Prev Cost Tables'!F$15,IF(F12=('Prev Cost Tables'!E$16),'Prev Cost Tables'!F$16,IF(F12=('Prev Cost Tables'!E$17),'Prev Cost Tables'!F$17,IF(F12=('Prev Cost Tables'!E$18),'Prev Cost Tables'!F$18,IF(F12=('Prev Cost Tables'!E$19),'Prev Cost Tables'!F$19,IF(F12=('Prev Cost Tables'!E$20),'Prev Cost Tables'!F$20,0)))))))))))</f>
        <v>0</v>
      </c>
      <c r="I27" s="235">
        <f t="shared" si="6"/>
        <v>0</v>
      </c>
      <c r="J27" s="235">
        <f t="shared" si="7"/>
        <v>0</v>
      </c>
      <c r="K27" s="236">
        <f t="shared" si="8"/>
        <v>0</v>
      </c>
      <c r="L27" s="12"/>
      <c r="M27" s="130"/>
      <c r="N27" s="212"/>
    </row>
    <row r="28" spans="1:14" x14ac:dyDescent="0.2">
      <c r="A28" s="548"/>
      <c r="B28" s="205"/>
      <c r="C28" s="228"/>
      <c r="D28" s="130"/>
      <c r="E28" s="589" t="str">
        <f t="shared" si="5"/>
        <v>Team Member 4</v>
      </c>
      <c r="F28" s="590"/>
      <c r="G28" s="235">
        <f>IF(E13=('Prev Cost Tables'!C$10),'Prev Cost Tables'!D$10,IF(E13=('Prev Cost Tables'!C$11),'Prev Cost Tables'!D$11,IF(E13=('Prev Cost Tables'!C$12),'Prev Cost Tables'!D$12,IF(E13=('Prev Cost Tables'!C$13),'Prev Cost Tables'!D$13,IF(E13=('Prev Cost Tables'!C$14),'Prev Cost Tables'!D$14,IF(E13=('Prev Cost Tables'!C$15),'Prev Cost Tables'!D$15,IF(E13=('Prev Cost Tables'!C$16),'Prev Cost Tables'!D$16,IF(E13=('Prev Cost Tables'!C$17),'Prev Cost Tables'!D$17,IF(E13=('Prev Cost Tables'!C$18),'Prev Cost Tables'!D$18,IF(E13=('Prev Cost Tables'!C$19),'Prev Cost Tables'!D$19,IF(E13=('Prev Cost Tables'!C$20),'Prev Cost Tables'!D$20,0)))))))))))</f>
        <v>0</v>
      </c>
      <c r="H28" s="235">
        <f>IF(F13=('Prev Cost Tables'!E$10),'Prev Cost Tables'!F$10,IF(F13=('Prev Cost Tables'!E$11),'Prev Cost Tables'!F$11,IF(F13=('Prev Cost Tables'!E$12),'Prev Cost Tables'!F$12,IF(F13=('Prev Cost Tables'!E$13),'Prev Cost Tables'!F$13,IF(F13=('Prev Cost Tables'!E$14),'Prev Cost Tables'!F$14,IF(F13=('Prev Cost Tables'!E$15),'Prev Cost Tables'!F$15,IF(F13=('Prev Cost Tables'!E$16),'Prev Cost Tables'!F$16,IF(F13=('Prev Cost Tables'!E$17),'Prev Cost Tables'!F$17,IF(F13=('Prev Cost Tables'!E$18),'Prev Cost Tables'!F$18,IF(F13=('Prev Cost Tables'!E$19),'Prev Cost Tables'!F$19,IF(F13=('Prev Cost Tables'!E$20),'Prev Cost Tables'!F$20,0)))))))))))</f>
        <v>0</v>
      </c>
      <c r="I28" s="235">
        <f t="shared" si="6"/>
        <v>0</v>
      </c>
      <c r="J28" s="235">
        <f t="shared" si="7"/>
        <v>0</v>
      </c>
      <c r="K28" s="236">
        <f t="shared" si="8"/>
        <v>0</v>
      </c>
      <c r="L28" s="12"/>
      <c r="M28" s="130"/>
      <c r="N28" s="212"/>
    </row>
    <row r="29" spans="1:14" x14ac:dyDescent="0.2">
      <c r="A29" s="253"/>
      <c r="B29" s="205"/>
      <c r="C29" s="228"/>
      <c r="D29" s="130"/>
      <c r="E29" s="589" t="str">
        <f t="shared" si="5"/>
        <v>Fire Investigator</v>
      </c>
      <c r="F29" s="590"/>
      <c r="G29" s="235">
        <f>IF(E14=('Prev Cost Tables'!C$10),'Prev Cost Tables'!D$10,IF(E14=('Prev Cost Tables'!C$11),'Prev Cost Tables'!D$11,IF(E14=('Prev Cost Tables'!C$12),'Prev Cost Tables'!D$12,IF(E14=('Prev Cost Tables'!C$13),'Prev Cost Tables'!D$13,IF(E14=('Prev Cost Tables'!C$14),'Prev Cost Tables'!D$14,IF(E14=('Prev Cost Tables'!C$15),'Prev Cost Tables'!D$15,IF(E14=('Prev Cost Tables'!C$16),'Prev Cost Tables'!D$16,IF(E14=('Prev Cost Tables'!C$17),'Prev Cost Tables'!D$17,IF(E14=('Prev Cost Tables'!C$18),'Prev Cost Tables'!D$18,IF(E14=('Prev Cost Tables'!C$19),'Prev Cost Tables'!D$19,IF(E14=('Prev Cost Tables'!C$20),'Prev Cost Tables'!D$20,0)))))))))))</f>
        <v>0</v>
      </c>
      <c r="H29" s="235">
        <f>IF(F14=('Prev Cost Tables'!E$10),'Prev Cost Tables'!F$10,IF(F14=('Prev Cost Tables'!E$11),'Prev Cost Tables'!F$11,IF(F14=('Prev Cost Tables'!E$12),'Prev Cost Tables'!F$12,IF(F14=('Prev Cost Tables'!E$13),'Prev Cost Tables'!F$13,IF(F14=('Prev Cost Tables'!E$14),'Prev Cost Tables'!F$14,IF(F14=('Prev Cost Tables'!E$15),'Prev Cost Tables'!F$15,IF(F14=('Prev Cost Tables'!E$16),'Prev Cost Tables'!F$16,IF(F14=('Prev Cost Tables'!E$17),'Prev Cost Tables'!F$17,IF(F14=('Prev Cost Tables'!E$18),'Prev Cost Tables'!F$18,IF(F14=('Prev Cost Tables'!E$19),'Prev Cost Tables'!F$19,IF(F14=('Prev Cost Tables'!E$20),'Prev Cost Tables'!F$20,0)))))))))))</f>
        <v>0</v>
      </c>
      <c r="I29" s="235">
        <f t="shared" si="6"/>
        <v>0</v>
      </c>
      <c r="J29" s="235">
        <f t="shared" si="7"/>
        <v>0</v>
      </c>
      <c r="K29" s="236">
        <f t="shared" si="8"/>
        <v>0</v>
      </c>
      <c r="L29" s="12"/>
      <c r="M29" s="130"/>
      <c r="N29" s="212"/>
    </row>
    <row r="30" spans="1:14" x14ac:dyDescent="0.2">
      <c r="A30" s="239" t="s">
        <v>995</v>
      </c>
      <c r="B30" s="240"/>
      <c r="C30" s="241">
        <f>SUM(C23:C29)</f>
        <v>0</v>
      </c>
      <c r="D30" s="130"/>
      <c r="E30" s="589" t="str">
        <f t="shared" si="5"/>
        <v>Fire Investigator</v>
      </c>
      <c r="F30" s="590"/>
      <c r="G30" s="235">
        <f>IF(E15=('Prev Cost Tables'!C$10),'Prev Cost Tables'!D$10,IF(E15=('Prev Cost Tables'!C$11),'Prev Cost Tables'!D$11,IF(E15=('Prev Cost Tables'!C$12),'Prev Cost Tables'!D$12,IF(E15=('Prev Cost Tables'!C$13),'Prev Cost Tables'!D$13,IF(E15=('Prev Cost Tables'!C$14),'Prev Cost Tables'!D$14,IF(E15=('Prev Cost Tables'!C$15),'Prev Cost Tables'!D$15,IF(E15=('Prev Cost Tables'!C$16),'Prev Cost Tables'!D$16,IF(E15=('Prev Cost Tables'!C$17),'Prev Cost Tables'!D$17,IF(E15=('Prev Cost Tables'!C$18),'Prev Cost Tables'!D$18,IF(E15=('Prev Cost Tables'!C$19),'Prev Cost Tables'!D$19,IF(E15=('Prev Cost Tables'!C$20),'Prev Cost Tables'!D$20,0)))))))))))</f>
        <v>0</v>
      </c>
      <c r="H30" s="235">
        <f>IF(F15=('Prev Cost Tables'!E$10),'Prev Cost Tables'!F$10,IF(F15=('Prev Cost Tables'!E$11),'Prev Cost Tables'!F$11,IF(F15=('Prev Cost Tables'!E$12),'Prev Cost Tables'!F$12,IF(F15=('Prev Cost Tables'!E$13),'Prev Cost Tables'!F$13,IF(F15=('Prev Cost Tables'!E$14),'Prev Cost Tables'!F$14,IF(F15=('Prev Cost Tables'!E$15),'Prev Cost Tables'!F$15,IF(F15=('Prev Cost Tables'!E$16),'Prev Cost Tables'!F$16,IF(F15=('Prev Cost Tables'!E$17),'Prev Cost Tables'!F$17,IF(F15=('Prev Cost Tables'!E$18),'Prev Cost Tables'!F$18,IF(F15=('Prev Cost Tables'!E$19),'Prev Cost Tables'!F$19,IF(F15=('Prev Cost Tables'!E$20),'Prev Cost Tables'!F$20,0)))))))))))</f>
        <v>0</v>
      </c>
      <c r="I30" s="235">
        <f t="shared" si="6"/>
        <v>0</v>
      </c>
      <c r="J30" s="235">
        <f t="shared" si="7"/>
        <v>0</v>
      </c>
      <c r="K30" s="236">
        <f t="shared" si="8"/>
        <v>0</v>
      </c>
      <c r="L30" s="12"/>
      <c r="M30" s="130"/>
      <c r="N30" s="212"/>
    </row>
    <row r="31" spans="1:14" x14ac:dyDescent="0.2">
      <c r="A31" s="242"/>
      <c r="B31" s="243"/>
      <c r="C31" s="244"/>
      <c r="D31" s="130"/>
      <c r="E31" s="589">
        <f t="shared" si="5"/>
        <v>0</v>
      </c>
      <c r="F31" s="590"/>
      <c r="G31" s="235">
        <f>IF(E16=('Prev Cost Tables'!C$10),'Prev Cost Tables'!D$10,IF(E16=('Prev Cost Tables'!C$11),'Prev Cost Tables'!D$11,IF(E16=('Prev Cost Tables'!C$12),'Prev Cost Tables'!D$12,IF(E16=('Prev Cost Tables'!C$13),'Prev Cost Tables'!D$13,IF(E16=('Prev Cost Tables'!C$14),'Prev Cost Tables'!D$14,IF(E16=('Prev Cost Tables'!C$15),'Prev Cost Tables'!D$15,IF(E16=('Prev Cost Tables'!C$16),'Prev Cost Tables'!D$16,IF(E16=('Prev Cost Tables'!C$17),'Prev Cost Tables'!D$17,IF(E16=('Prev Cost Tables'!C$18),'Prev Cost Tables'!D$18,IF(E16=('Prev Cost Tables'!C$19),'Prev Cost Tables'!D$19,IF(E16=('Prev Cost Tables'!C$20),'Prev Cost Tables'!D$20,0)))))))))))</f>
        <v>0</v>
      </c>
      <c r="H31" s="235">
        <f>IF(F16=('Prev Cost Tables'!E$10),'Prev Cost Tables'!F$10,IF(F16=('Prev Cost Tables'!E$11),'Prev Cost Tables'!F$11,IF(F16=('Prev Cost Tables'!E$12),'Prev Cost Tables'!F$12,IF(F16=('Prev Cost Tables'!E$13),'Prev Cost Tables'!F$13,IF(F16=('Prev Cost Tables'!E$14),'Prev Cost Tables'!F$14,IF(F16=('Prev Cost Tables'!E$15),'Prev Cost Tables'!F$15,IF(F16=('Prev Cost Tables'!E$16),'Prev Cost Tables'!F$16,IF(F16=('Prev Cost Tables'!E$17),'Prev Cost Tables'!F$17,IF(F16=('Prev Cost Tables'!E$18),'Prev Cost Tables'!F$18,IF(F16=('Prev Cost Tables'!E$19),'Prev Cost Tables'!F$19,IF(F16=('Prev Cost Tables'!E$20),'Prev Cost Tables'!F$20,0)))))))))))</f>
        <v>0</v>
      </c>
      <c r="I31" s="235">
        <f t="shared" si="6"/>
        <v>0</v>
      </c>
      <c r="J31" s="235">
        <f t="shared" si="7"/>
        <v>0</v>
      </c>
      <c r="K31" s="236">
        <f t="shared" si="8"/>
        <v>0</v>
      </c>
      <c r="L31" s="12"/>
      <c r="M31" s="130"/>
      <c r="N31" s="212"/>
    </row>
    <row r="32" spans="1:14" x14ac:dyDescent="0.2">
      <c r="A32" s="239" t="s">
        <v>965</v>
      </c>
      <c r="B32" s="240"/>
      <c r="C32" s="241">
        <f>SUM(K19:N19)</f>
        <v>0</v>
      </c>
      <c r="D32" s="130"/>
      <c r="E32" s="589">
        <f t="shared" si="5"/>
        <v>0</v>
      </c>
      <c r="F32" s="590"/>
      <c r="G32" s="235">
        <f>IF(E17=('Prev Cost Tables'!C$10),'Prev Cost Tables'!D$10,IF(E17=('Prev Cost Tables'!C$11),'Prev Cost Tables'!D$11,IF(E17=('Prev Cost Tables'!C$12),'Prev Cost Tables'!D$12,IF(E17=('Prev Cost Tables'!C$13),'Prev Cost Tables'!D$13,IF(E17=('Prev Cost Tables'!C$14),'Prev Cost Tables'!D$14,IF(E17=('Prev Cost Tables'!C$15),'Prev Cost Tables'!D$15,IF(E17=('Prev Cost Tables'!C$16),'Prev Cost Tables'!D$16,IF(E17=('Prev Cost Tables'!C$17),'Prev Cost Tables'!D$17,IF(E17=('Prev Cost Tables'!C$18),'Prev Cost Tables'!D$18,IF(E17=('Prev Cost Tables'!C$19),'Prev Cost Tables'!D$19,IF(E17=('Prev Cost Tables'!C$20),'Prev Cost Tables'!D$20,0)))))))))))</f>
        <v>0</v>
      </c>
      <c r="H32" s="235">
        <f>IF(F17=('Prev Cost Tables'!E$10),'Prev Cost Tables'!F$10,IF(F17=('Prev Cost Tables'!E$11),'Prev Cost Tables'!F$11,IF(F17=('Prev Cost Tables'!E$12),'Prev Cost Tables'!F$12,IF(F17=('Prev Cost Tables'!E$13),'Prev Cost Tables'!F$13,IF(F17=('Prev Cost Tables'!E$14),'Prev Cost Tables'!F$14,IF(F17=('Prev Cost Tables'!E$15),'Prev Cost Tables'!F$15,IF(F17=('Prev Cost Tables'!E$16),'Prev Cost Tables'!F$16,IF(F17=('Prev Cost Tables'!E$17),'Prev Cost Tables'!F$17,IF(F17=('Prev Cost Tables'!E$18),'Prev Cost Tables'!F$18,IF(F17=('Prev Cost Tables'!E$19),'Prev Cost Tables'!F$19,IF(F17=('Prev Cost Tables'!E$20),'Prev Cost Tables'!F$20,0)))))))))))</f>
        <v>0</v>
      </c>
      <c r="I32" s="235">
        <f t="shared" si="6"/>
        <v>0</v>
      </c>
      <c r="J32" s="235">
        <f t="shared" si="7"/>
        <v>0</v>
      </c>
      <c r="K32" s="236">
        <f t="shared" si="8"/>
        <v>0</v>
      </c>
      <c r="L32" s="12"/>
      <c r="M32" s="130"/>
      <c r="N32" s="212"/>
    </row>
    <row r="33" spans="1:14" ht="13.5" thickBot="1" x14ac:dyDescent="0.25">
      <c r="A33" s="245" t="s">
        <v>1089</v>
      </c>
      <c r="B33" s="246"/>
      <c r="C33" s="247">
        <f>SUM(H19,J19)</f>
        <v>0</v>
      </c>
      <c r="D33" s="12"/>
      <c r="E33" s="593">
        <f t="shared" si="5"/>
        <v>0</v>
      </c>
      <c r="F33" s="594"/>
      <c r="G33" s="237">
        <f>IF(E18=('Prev Cost Tables'!C$10),'Prev Cost Tables'!D$10,IF(E18=('Prev Cost Tables'!C$11),'Prev Cost Tables'!D$11,IF(E18=('Prev Cost Tables'!C$12),'Prev Cost Tables'!D$12,IF(E18=('Prev Cost Tables'!C$13),'Prev Cost Tables'!D$13,IF(E18=('Prev Cost Tables'!C$14),'Prev Cost Tables'!D$14,IF(E18=('Prev Cost Tables'!C$15),'Prev Cost Tables'!D$15,IF(E18=('Prev Cost Tables'!C$16),'Prev Cost Tables'!D$16,IF(E18=('Prev Cost Tables'!C$17),'Prev Cost Tables'!D$17,IF(E18=('Prev Cost Tables'!C$18),'Prev Cost Tables'!D$18,IF(E18=('Prev Cost Tables'!C$19),'Prev Cost Tables'!D$19,IF(E18=('Prev Cost Tables'!C$20),'Prev Cost Tables'!D$20,0)))))))))))</f>
        <v>0</v>
      </c>
      <c r="H33" s="237">
        <f>IF(F18=('Prev Cost Tables'!E$10),'Prev Cost Tables'!F$10,IF(F18=('Prev Cost Tables'!E$11),'Prev Cost Tables'!F$11,IF(F18=('Prev Cost Tables'!E$12),'Prev Cost Tables'!F$12,IF(F18=('Prev Cost Tables'!E$13),'Prev Cost Tables'!F$13,IF(F18=('Prev Cost Tables'!E$14),'Prev Cost Tables'!F$14,IF(F18=('Prev Cost Tables'!E$15),'Prev Cost Tables'!F$15,IF(F18=('Prev Cost Tables'!E$16),'Prev Cost Tables'!F$16,IF(F18=('Prev Cost Tables'!E$17),'Prev Cost Tables'!F$17,IF(F18=('Prev Cost Tables'!E$18),'Prev Cost Tables'!F$18,IF(F18=('Prev Cost Tables'!E$19),'Prev Cost Tables'!F$19,IF(F18=('Prev Cost Tables'!E$20),'Prev Cost Tables'!F$20,0)))))))))))</f>
        <v>0</v>
      </c>
      <c r="I33" s="237">
        <f t="shared" si="6"/>
        <v>0</v>
      </c>
      <c r="J33" s="237">
        <f t="shared" si="7"/>
        <v>0</v>
      </c>
      <c r="K33" s="238">
        <f t="shared" si="8"/>
        <v>0</v>
      </c>
      <c r="L33" s="12"/>
      <c r="M33" s="12"/>
      <c r="N33" s="208"/>
    </row>
    <row r="34" spans="1:14" x14ac:dyDescent="0.2">
      <c r="A34" s="248" t="s">
        <v>966</v>
      </c>
      <c r="B34" s="249"/>
      <c r="C34" s="250">
        <f>I19</f>
        <v>0</v>
      </c>
      <c r="D34" s="12"/>
      <c r="E34" s="585"/>
      <c r="F34" s="585"/>
      <c r="G34" s="12"/>
      <c r="H34" s="12"/>
      <c r="I34" s="12"/>
      <c r="J34" s="12"/>
      <c r="K34" s="12"/>
      <c r="L34" s="12"/>
      <c r="M34" s="12"/>
      <c r="N34" s="208"/>
    </row>
    <row r="35" spans="1:14" ht="18.75" customHeight="1" x14ac:dyDescent="0.2">
      <c r="A35" s="239" t="s">
        <v>994</v>
      </c>
      <c r="B35" s="249"/>
      <c r="C35" s="241">
        <f>SUM(C33:C34)</f>
        <v>0</v>
      </c>
      <c r="D35" s="12"/>
      <c r="E35" s="585"/>
      <c r="F35" s="585"/>
      <c r="G35" s="12"/>
      <c r="H35" s="12"/>
      <c r="I35" s="12"/>
      <c r="J35" s="12"/>
      <c r="K35" s="12"/>
      <c r="L35" s="12"/>
      <c r="M35" s="12"/>
      <c r="N35" s="208"/>
    </row>
    <row r="36" spans="1:14" x14ac:dyDescent="0.2">
      <c r="A36" s="248"/>
      <c r="B36" s="249"/>
      <c r="C36" s="250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208"/>
    </row>
    <row r="37" spans="1:14" ht="16.5" thickBot="1" x14ac:dyDescent="0.3">
      <c r="A37" s="591" t="s">
        <v>1002</v>
      </c>
      <c r="B37" s="592"/>
      <c r="C37" s="251">
        <f>SUM(C35,C32,C30)</f>
        <v>0</v>
      </c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5"/>
    </row>
    <row r="38" spans="1:14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14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14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</sheetData>
  <sheetProtection selectLockedCells="1"/>
  <dataConsolidate/>
  <mergeCells count="17">
    <mergeCell ref="A37:B37"/>
    <mergeCell ref="E29:F29"/>
    <mergeCell ref="E30:F30"/>
    <mergeCell ref="E31:F31"/>
    <mergeCell ref="E32:F32"/>
    <mergeCell ref="E33:F33"/>
    <mergeCell ref="A1:N1"/>
    <mergeCell ref="A21:N21"/>
    <mergeCell ref="E23:F23"/>
    <mergeCell ref="E34:F34"/>
    <mergeCell ref="E35:F35"/>
    <mergeCell ref="B3:D3"/>
    <mergeCell ref="E24:F24"/>
    <mergeCell ref="E25:F25"/>
    <mergeCell ref="E26:F26"/>
    <mergeCell ref="E27:F27"/>
    <mergeCell ref="E28:F28"/>
  </mergeCells>
  <pageMargins left="0.7" right="0.7" top="0.75" bottom="0.75" header="0.3" footer="0.3"/>
  <pageSetup scale="7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'Prev Cost Tables'!$E$9:$E$21</xm:f>
          </x14:formula1>
          <xm:sqref>F9:F18</xm:sqref>
        </x14:dataValidation>
        <x14:dataValidation type="list" allowBlank="1" showInputMessage="1" showErrorMessage="1">
          <x14:formula1>
            <xm:f>'Prev Cost Tables'!$A$9:$A$11</xm:f>
          </x14:formula1>
          <xm:sqref>G9:G18</xm:sqref>
        </x14:dataValidation>
        <x14:dataValidation type="list" allowBlank="1" showInputMessage="1" showErrorMessage="1">
          <x14:formula1>
            <xm:f>'Prev Cost Tables'!$C$9:$C$20</xm:f>
          </x14:formula1>
          <xm:sqref>E9:E18</xm:sqref>
        </x14:dataValidation>
        <x14:dataValidation type="list" allowBlank="1" showInputMessage="1" showErrorMessage="1">
          <x14:formula1>
            <xm:f>'Prev Cost Tables'!$B$9:$B$12</xm:f>
          </x14:formula1>
          <xm:sqref>D9:D18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152"/>
  <sheetViews>
    <sheetView zoomScaleNormal="100" workbookViewId="0">
      <selection activeCell="A7" sqref="A7"/>
    </sheetView>
  </sheetViews>
  <sheetFormatPr defaultRowHeight="12.75" x14ac:dyDescent="0.2"/>
  <cols>
    <col min="1" max="1" width="8.85546875" customWidth="1"/>
    <col min="2" max="2" width="5.5703125" customWidth="1"/>
    <col min="3" max="4" width="6.28515625" customWidth="1"/>
    <col min="5" max="5" width="7.85546875" customWidth="1"/>
    <col min="6" max="6" width="6.28515625" customWidth="1"/>
    <col min="7" max="7" width="7.85546875" customWidth="1"/>
    <col min="14" max="14" width="47.5703125" bestFit="1" customWidth="1"/>
    <col min="15" max="15" width="11.28515625" customWidth="1"/>
  </cols>
  <sheetData>
    <row r="1" spans="1:24" x14ac:dyDescent="0.2">
      <c r="A1" s="145" t="s">
        <v>1071</v>
      </c>
      <c r="B1" s="138"/>
      <c r="C1" s="138"/>
      <c r="D1" s="138"/>
      <c r="E1" s="138"/>
      <c r="F1" s="138"/>
      <c r="G1" s="138"/>
      <c r="H1" s="138"/>
      <c r="I1" s="280"/>
    </row>
    <row r="2" spans="1:24" x14ac:dyDescent="0.2">
      <c r="A2" s="88" t="s">
        <v>1004</v>
      </c>
      <c r="B2" s="138"/>
      <c r="C2" s="138"/>
      <c r="D2" s="138"/>
      <c r="E2" s="138"/>
      <c r="F2" s="138"/>
      <c r="G2" s="138"/>
      <c r="H2" s="138"/>
      <c r="I2" s="280"/>
    </row>
    <row r="3" spans="1:24" x14ac:dyDescent="0.2">
      <c r="A3" s="279" t="s">
        <v>805</v>
      </c>
      <c r="B3" s="138"/>
      <c r="C3" s="138"/>
      <c r="D3" s="138"/>
      <c r="E3" s="138"/>
      <c r="F3" s="138"/>
      <c r="G3" s="138"/>
      <c r="H3" s="280"/>
      <c r="I3" s="280"/>
    </row>
    <row r="4" spans="1:24" x14ac:dyDescent="0.2">
      <c r="A4" s="88"/>
      <c r="B4" s="138"/>
      <c r="C4" s="138"/>
      <c r="D4" s="138"/>
      <c r="E4" s="138"/>
      <c r="F4" s="138"/>
      <c r="G4" s="138"/>
      <c r="H4" s="138"/>
      <c r="I4" s="280"/>
    </row>
    <row r="5" spans="1:24" x14ac:dyDescent="0.2">
      <c r="A5" s="88" t="s">
        <v>804</v>
      </c>
      <c r="B5" s="138"/>
      <c r="C5" s="138"/>
      <c r="D5" s="138"/>
      <c r="E5" s="138"/>
      <c r="F5" s="138"/>
      <c r="G5" s="138"/>
      <c r="H5" s="138"/>
      <c r="I5" s="280"/>
    </row>
    <row r="6" spans="1:24" x14ac:dyDescent="0.2">
      <c r="A6" s="88" t="s">
        <v>1088</v>
      </c>
      <c r="B6" s="138"/>
      <c r="C6" s="138"/>
      <c r="D6" s="138"/>
      <c r="E6" s="138"/>
      <c r="F6" s="138"/>
      <c r="G6" s="138"/>
      <c r="H6" s="138"/>
      <c r="I6" s="280"/>
    </row>
    <row r="7" spans="1:24" x14ac:dyDescent="0.2">
      <c r="A7" s="88" t="s">
        <v>830</v>
      </c>
      <c r="B7" s="138"/>
      <c r="C7" s="138"/>
      <c r="D7" s="138"/>
      <c r="E7" s="138"/>
      <c r="F7" s="138"/>
      <c r="G7" s="138"/>
      <c r="H7" s="138"/>
      <c r="I7" s="280"/>
    </row>
    <row r="9" spans="1:24" x14ac:dyDescent="0.2">
      <c r="E9" s="148" t="s">
        <v>796</v>
      </c>
      <c r="F9" s="148"/>
      <c r="G9" s="148"/>
      <c r="H9" s="148"/>
      <c r="I9" s="148"/>
      <c r="J9" s="148"/>
      <c r="K9" s="158" t="s">
        <v>798</v>
      </c>
      <c r="L9" s="157"/>
    </row>
    <row r="10" spans="1:24" x14ac:dyDescent="0.2">
      <c r="A10" t="s">
        <v>0</v>
      </c>
      <c r="B10" t="s">
        <v>1</v>
      </c>
      <c r="C10" t="s">
        <v>2</v>
      </c>
      <c r="D10" t="s">
        <v>3</v>
      </c>
      <c r="E10" t="s">
        <v>4</v>
      </c>
      <c r="F10" t="s">
        <v>5</v>
      </c>
      <c r="G10" t="s">
        <v>6</v>
      </c>
      <c r="H10" t="s">
        <v>7</v>
      </c>
      <c r="I10" t="s">
        <v>8</v>
      </c>
      <c r="J10" t="s">
        <v>9</v>
      </c>
      <c r="K10" t="s">
        <v>10</v>
      </c>
      <c r="L10" t="s">
        <v>11</v>
      </c>
    </row>
    <row r="11" spans="1:24" x14ac:dyDescent="0.2">
      <c r="A11" s="596">
        <v>1</v>
      </c>
      <c r="B11" s="267" t="s">
        <v>12</v>
      </c>
      <c r="C11" s="267">
        <v>10.38</v>
      </c>
      <c r="D11" s="267">
        <v>10.73</v>
      </c>
      <c r="E11" s="267">
        <v>11.08</v>
      </c>
      <c r="F11" s="267">
        <v>11.42</v>
      </c>
      <c r="G11" s="267">
        <v>11.77</v>
      </c>
      <c r="H11" s="267">
        <v>11.97</v>
      </c>
      <c r="I11" s="267">
        <v>12.31</v>
      </c>
      <c r="J11" s="267">
        <v>12.65</v>
      </c>
      <c r="K11" s="267">
        <v>12.67</v>
      </c>
      <c r="L11" s="267">
        <v>12.99</v>
      </c>
      <c r="P11" s="38"/>
      <c r="Q11" s="38"/>
      <c r="R11" s="38"/>
      <c r="S11" s="38"/>
      <c r="T11" s="38"/>
      <c r="U11" s="38"/>
      <c r="V11" s="38"/>
      <c r="W11" s="38"/>
      <c r="X11" s="38"/>
    </row>
    <row r="12" spans="1:24" x14ac:dyDescent="0.2">
      <c r="A12" s="596"/>
      <c r="B12" s="267" t="s">
        <v>13</v>
      </c>
      <c r="C12" s="551">
        <f>ROUND(C11*1.5,2)</f>
        <v>15.57</v>
      </c>
      <c r="D12" s="551">
        <f t="shared" ref="D12:L12" si="0">ROUND(D11*1.5,2)</f>
        <v>16.100000000000001</v>
      </c>
      <c r="E12" s="551">
        <f t="shared" si="0"/>
        <v>16.62</v>
      </c>
      <c r="F12" s="551">
        <f t="shared" si="0"/>
        <v>17.13</v>
      </c>
      <c r="G12" s="551">
        <f t="shared" si="0"/>
        <v>17.66</v>
      </c>
      <c r="H12" s="551">
        <f t="shared" si="0"/>
        <v>17.96</v>
      </c>
      <c r="I12" s="551">
        <f t="shared" si="0"/>
        <v>18.47</v>
      </c>
      <c r="J12" s="551">
        <f t="shared" si="0"/>
        <v>18.98</v>
      </c>
      <c r="K12" s="551">
        <f t="shared" si="0"/>
        <v>19.010000000000002</v>
      </c>
      <c r="L12" s="551">
        <f t="shared" si="0"/>
        <v>19.489999999999998</v>
      </c>
      <c r="O12" s="38" t="b">
        <f>ROUND(C11*1.5,2)=C12</f>
        <v>1</v>
      </c>
      <c r="P12" s="38" t="b">
        <f t="shared" ref="P12:X12" si="1">ROUND(D11*1.5,2)=D12</f>
        <v>1</v>
      </c>
      <c r="Q12" s="38" t="b">
        <f t="shared" si="1"/>
        <v>1</v>
      </c>
      <c r="R12" s="38" t="b">
        <f t="shared" si="1"/>
        <v>1</v>
      </c>
      <c r="S12" s="38" t="b">
        <f t="shared" si="1"/>
        <v>1</v>
      </c>
      <c r="T12" s="38" t="b">
        <f t="shared" si="1"/>
        <v>1</v>
      </c>
      <c r="U12" s="38" t="b">
        <f t="shared" si="1"/>
        <v>1</v>
      </c>
      <c r="V12" s="38" t="b">
        <f t="shared" si="1"/>
        <v>1</v>
      </c>
      <c r="W12" s="38" t="b">
        <f t="shared" si="1"/>
        <v>1</v>
      </c>
      <c r="X12" s="38" t="b">
        <f t="shared" si="1"/>
        <v>1</v>
      </c>
    </row>
    <row r="13" spans="1:24" x14ac:dyDescent="0.2">
      <c r="A13" s="596">
        <v>2</v>
      </c>
      <c r="B13" s="267" t="s">
        <v>12</v>
      </c>
      <c r="C13" s="267">
        <v>11.68</v>
      </c>
      <c r="D13" s="267">
        <v>11.95</v>
      </c>
      <c r="E13" s="267">
        <v>12.34</v>
      </c>
      <c r="F13" s="267">
        <v>12.67</v>
      </c>
      <c r="G13" s="267">
        <v>12.81</v>
      </c>
      <c r="H13" s="267">
        <v>13.19</v>
      </c>
      <c r="I13" s="267">
        <v>13.57</v>
      </c>
      <c r="J13" s="267">
        <v>13.94</v>
      </c>
      <c r="K13" s="267">
        <v>14.32</v>
      </c>
      <c r="L13" s="267">
        <v>14.7</v>
      </c>
      <c r="O13" s="38"/>
      <c r="P13" s="38"/>
      <c r="Q13" s="38"/>
      <c r="R13" s="38"/>
      <c r="S13" s="38"/>
      <c r="T13" s="38"/>
      <c r="U13" s="38"/>
      <c r="V13" s="38"/>
      <c r="W13" s="38"/>
      <c r="X13" s="38"/>
    </row>
    <row r="14" spans="1:24" x14ac:dyDescent="0.2">
      <c r="A14" s="596"/>
      <c r="B14" s="267" t="s">
        <v>13</v>
      </c>
      <c r="C14" s="551">
        <f>ROUND(C13*1.5,2)</f>
        <v>17.52</v>
      </c>
      <c r="D14" s="551">
        <f t="shared" ref="D14" si="2">ROUND(D13*1.5,2)</f>
        <v>17.93</v>
      </c>
      <c r="E14" s="551">
        <f t="shared" ref="E14" si="3">ROUND(E13*1.5,2)</f>
        <v>18.510000000000002</v>
      </c>
      <c r="F14" s="551">
        <f t="shared" ref="F14" si="4">ROUND(F13*1.5,2)</f>
        <v>19.010000000000002</v>
      </c>
      <c r="G14" s="551">
        <f t="shared" ref="G14" si="5">ROUND(G13*1.5,2)</f>
        <v>19.22</v>
      </c>
      <c r="H14" s="551">
        <f t="shared" ref="H14" si="6">ROUND(H13*1.5,2)</f>
        <v>19.79</v>
      </c>
      <c r="I14" s="551">
        <f t="shared" ref="I14" si="7">ROUND(I13*1.5,2)</f>
        <v>20.36</v>
      </c>
      <c r="J14" s="551">
        <f t="shared" ref="J14" si="8">ROUND(J13*1.5,2)</f>
        <v>20.91</v>
      </c>
      <c r="K14" s="551">
        <f t="shared" ref="K14" si="9">ROUND(K13*1.5,2)</f>
        <v>21.48</v>
      </c>
      <c r="L14" s="551">
        <f t="shared" ref="L14" si="10">ROUND(L13*1.5,2)</f>
        <v>22.05</v>
      </c>
      <c r="O14" s="38" t="b">
        <f>ROUND(C13*1.5,2)=C14</f>
        <v>1</v>
      </c>
      <c r="P14" s="38" t="b">
        <f t="shared" ref="P14" si="11">ROUND(D13*1.5,2)=D14</f>
        <v>1</v>
      </c>
      <c r="Q14" s="38" t="b">
        <f t="shared" ref="Q14" si="12">ROUND(E13*1.5,2)=E14</f>
        <v>1</v>
      </c>
      <c r="R14" s="38" t="b">
        <f t="shared" ref="R14" si="13">ROUND(F13*1.5,2)=F14</f>
        <v>1</v>
      </c>
      <c r="S14" s="38" t="b">
        <f t="shared" ref="S14" si="14">ROUND(G13*1.5,2)=G14</f>
        <v>1</v>
      </c>
      <c r="T14" s="38" t="b">
        <f t="shared" ref="T14" si="15">ROUND(H13*1.5,2)=H14</f>
        <v>1</v>
      </c>
      <c r="U14" s="38" t="b">
        <f t="shared" ref="U14" si="16">ROUND(I13*1.5,2)=I14</f>
        <v>1</v>
      </c>
      <c r="V14" s="38" t="b">
        <f t="shared" ref="V14" si="17">ROUND(J13*1.5,2)=J14</f>
        <v>1</v>
      </c>
      <c r="W14" s="38" t="b">
        <f t="shared" ref="W14" si="18">ROUND(K13*1.5,2)=K14</f>
        <v>1</v>
      </c>
      <c r="X14" s="38" t="b">
        <f t="shared" ref="X14" si="19">ROUND(L13*1.5,2)=L14</f>
        <v>1</v>
      </c>
    </row>
    <row r="15" spans="1:24" x14ac:dyDescent="0.2">
      <c r="A15" s="596">
        <v>3</v>
      </c>
      <c r="B15" s="267" t="s">
        <v>12</v>
      </c>
      <c r="C15" s="267">
        <v>12.74</v>
      </c>
      <c r="D15" s="267">
        <v>13.16</v>
      </c>
      <c r="E15" s="267">
        <v>13.59</v>
      </c>
      <c r="F15" s="267">
        <v>14.01</v>
      </c>
      <c r="G15" s="267">
        <v>14.44</v>
      </c>
      <c r="H15" s="267">
        <v>14.86</v>
      </c>
      <c r="I15" s="267">
        <v>15.29</v>
      </c>
      <c r="J15" s="267">
        <v>15.71</v>
      </c>
      <c r="K15" s="267">
        <v>16.14</v>
      </c>
      <c r="L15" s="267">
        <v>16.559999999999999</v>
      </c>
      <c r="O15" s="38"/>
      <c r="P15" s="38"/>
      <c r="Q15" s="38"/>
      <c r="R15" s="38"/>
      <c r="S15" s="38"/>
      <c r="T15" s="38"/>
      <c r="U15" s="38"/>
      <c r="V15" s="38"/>
      <c r="W15" s="38"/>
      <c r="X15" s="38"/>
    </row>
    <row r="16" spans="1:24" x14ac:dyDescent="0.2">
      <c r="A16" s="596"/>
      <c r="B16" s="267" t="s">
        <v>13</v>
      </c>
      <c r="C16" s="551">
        <f>ROUND(C15*1.5,2)</f>
        <v>19.11</v>
      </c>
      <c r="D16" s="551">
        <f t="shared" ref="D16" si="20">ROUND(D15*1.5,2)</f>
        <v>19.739999999999998</v>
      </c>
      <c r="E16" s="551">
        <f t="shared" ref="E16" si="21">ROUND(E15*1.5,2)</f>
        <v>20.39</v>
      </c>
      <c r="F16" s="551">
        <f t="shared" ref="F16" si="22">ROUND(F15*1.5,2)</f>
        <v>21.02</v>
      </c>
      <c r="G16" s="551">
        <f t="shared" ref="G16" si="23">ROUND(G15*1.5,2)</f>
        <v>21.66</v>
      </c>
      <c r="H16" s="551">
        <f t="shared" ref="H16" si="24">ROUND(H15*1.5,2)</f>
        <v>22.29</v>
      </c>
      <c r="I16" s="551">
        <f t="shared" ref="I16" si="25">ROUND(I15*1.5,2)</f>
        <v>22.94</v>
      </c>
      <c r="J16" s="551">
        <f t="shared" ref="J16" si="26">ROUND(J15*1.5,2)</f>
        <v>23.57</v>
      </c>
      <c r="K16" s="551">
        <f t="shared" ref="K16" si="27">ROUND(K15*1.5,2)</f>
        <v>24.21</v>
      </c>
      <c r="L16" s="551">
        <f t="shared" ref="L16" si="28">ROUND(L15*1.5,2)</f>
        <v>24.84</v>
      </c>
      <c r="N16" s="145"/>
      <c r="O16" s="38" t="b">
        <f>ROUND(C15*1.5,2)=C16</f>
        <v>1</v>
      </c>
      <c r="P16" s="38" t="b">
        <f t="shared" ref="P16" si="29">ROUND(D15*1.5,2)=D16</f>
        <v>1</v>
      </c>
      <c r="Q16" s="38" t="b">
        <f t="shared" ref="Q16" si="30">ROUND(E15*1.5,2)=E16</f>
        <v>1</v>
      </c>
      <c r="R16" s="38" t="b">
        <f t="shared" ref="R16" si="31">ROUND(F15*1.5,2)=F16</f>
        <v>1</v>
      </c>
      <c r="S16" s="38" t="b">
        <f t="shared" ref="S16" si="32">ROUND(G15*1.5,2)=G16</f>
        <v>1</v>
      </c>
      <c r="T16" s="38" t="b">
        <f t="shared" ref="T16" si="33">ROUND(H15*1.5,2)=H16</f>
        <v>1</v>
      </c>
      <c r="U16" s="38" t="b">
        <f t="shared" ref="U16" si="34">ROUND(I15*1.5,2)=I16</f>
        <v>1</v>
      </c>
      <c r="V16" s="38" t="b">
        <f t="shared" ref="V16" si="35">ROUND(J15*1.5,2)=J16</f>
        <v>1</v>
      </c>
      <c r="W16" s="38" t="b">
        <f t="shared" ref="W16" si="36">ROUND(K15*1.5,2)=K16</f>
        <v>1</v>
      </c>
      <c r="X16" s="38" t="b">
        <f t="shared" ref="X16" si="37">ROUND(L15*1.5,2)=L16</f>
        <v>1</v>
      </c>
    </row>
    <row r="17" spans="1:24" x14ac:dyDescent="0.2">
      <c r="A17" s="596">
        <v>4</v>
      </c>
      <c r="B17" s="267" t="s">
        <v>12</v>
      </c>
      <c r="C17" s="267">
        <v>14.3</v>
      </c>
      <c r="D17" s="267">
        <v>14.78</v>
      </c>
      <c r="E17" s="267">
        <v>15.25</v>
      </c>
      <c r="F17" s="267">
        <v>15.73</v>
      </c>
      <c r="G17" s="267">
        <v>16.21</v>
      </c>
      <c r="H17" s="267">
        <v>16.68</v>
      </c>
      <c r="I17" s="267">
        <v>17.16</v>
      </c>
      <c r="J17" s="267">
        <v>17.64</v>
      </c>
      <c r="K17" s="267">
        <v>18.11</v>
      </c>
      <c r="L17" s="267">
        <v>18.59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</row>
    <row r="18" spans="1:24" x14ac:dyDescent="0.2">
      <c r="A18" s="596"/>
      <c r="B18" s="267" t="s">
        <v>13</v>
      </c>
      <c r="C18" s="551">
        <f>ROUND(C17*1.5,2)</f>
        <v>21.45</v>
      </c>
      <c r="D18" s="551">
        <f t="shared" ref="D18" si="38">ROUND(D17*1.5,2)</f>
        <v>22.17</v>
      </c>
      <c r="E18" s="551">
        <f t="shared" ref="E18" si="39">ROUND(E17*1.5,2)</f>
        <v>22.88</v>
      </c>
      <c r="F18" s="551">
        <f t="shared" ref="F18" si="40">ROUND(F17*1.5,2)</f>
        <v>23.6</v>
      </c>
      <c r="G18" s="551">
        <f t="shared" ref="G18" si="41">ROUND(G17*1.5,2)</f>
        <v>24.32</v>
      </c>
      <c r="H18" s="551">
        <f t="shared" ref="H18" si="42">ROUND(H17*1.5,2)</f>
        <v>25.02</v>
      </c>
      <c r="I18" s="551">
        <f t="shared" ref="I18" si="43">ROUND(I17*1.5,2)</f>
        <v>25.74</v>
      </c>
      <c r="J18" s="551">
        <f t="shared" ref="J18" si="44">ROUND(J17*1.5,2)</f>
        <v>26.46</v>
      </c>
      <c r="K18" s="551">
        <f t="shared" ref="K18" si="45">ROUND(K17*1.5,2)</f>
        <v>27.17</v>
      </c>
      <c r="L18" s="551">
        <f t="shared" ref="L18" si="46">ROUND(L17*1.5,2)</f>
        <v>27.89</v>
      </c>
      <c r="O18" s="38" t="b">
        <f>ROUND(C17*1.5,2)=C18</f>
        <v>1</v>
      </c>
      <c r="P18" s="38" t="b">
        <f t="shared" ref="P18" si="47">ROUND(D17*1.5,2)=D18</f>
        <v>1</v>
      </c>
      <c r="Q18" s="38" t="b">
        <f t="shared" ref="Q18" si="48">ROUND(E17*1.5,2)=E18</f>
        <v>1</v>
      </c>
      <c r="R18" s="38" t="b">
        <f t="shared" ref="R18" si="49">ROUND(F17*1.5,2)=F18</f>
        <v>1</v>
      </c>
      <c r="S18" s="38" t="b">
        <f t="shared" ref="S18" si="50">ROUND(G17*1.5,2)=G18</f>
        <v>1</v>
      </c>
      <c r="T18" s="38" t="b">
        <f t="shared" ref="T18" si="51">ROUND(H17*1.5,2)=H18</f>
        <v>1</v>
      </c>
      <c r="U18" s="38" t="b">
        <f t="shared" ref="U18" si="52">ROUND(I17*1.5,2)=I18</f>
        <v>1</v>
      </c>
      <c r="V18" s="38" t="b">
        <f t="shared" ref="V18" si="53">ROUND(J17*1.5,2)=J18</f>
        <v>1</v>
      </c>
      <c r="W18" s="38" t="b">
        <f t="shared" ref="W18" si="54">ROUND(K17*1.5,2)=K18</f>
        <v>1</v>
      </c>
      <c r="X18" s="38" t="b">
        <f t="shared" ref="X18" si="55">ROUND(L17*1.5,2)=L18</f>
        <v>1</v>
      </c>
    </row>
    <row r="19" spans="1:24" x14ac:dyDescent="0.2">
      <c r="A19" s="596">
        <v>5</v>
      </c>
      <c r="B19" s="267" t="s">
        <v>12</v>
      </c>
      <c r="C19" s="267">
        <v>16</v>
      </c>
      <c r="D19" s="267">
        <v>16.53</v>
      </c>
      <c r="E19" s="267">
        <v>17.07</v>
      </c>
      <c r="F19" s="267">
        <v>17.600000000000001</v>
      </c>
      <c r="G19" s="267">
        <v>18.13</v>
      </c>
      <c r="H19" s="267">
        <v>18.670000000000002</v>
      </c>
      <c r="I19" s="267">
        <v>19.2</v>
      </c>
      <c r="J19" s="267">
        <v>19.739999999999998</v>
      </c>
      <c r="K19" s="267">
        <v>20.27</v>
      </c>
      <c r="L19" s="267">
        <v>20.8</v>
      </c>
      <c r="O19" s="38"/>
      <c r="P19" s="38"/>
      <c r="Q19" s="38"/>
      <c r="R19" s="38"/>
      <c r="S19" s="38"/>
      <c r="T19" s="38"/>
      <c r="U19" s="38"/>
      <c r="V19" s="38"/>
      <c r="W19" s="38"/>
      <c r="X19" s="38"/>
    </row>
    <row r="20" spans="1:24" x14ac:dyDescent="0.2">
      <c r="A20" s="596"/>
      <c r="B20" s="267" t="s">
        <v>13</v>
      </c>
      <c r="C20" s="551">
        <f>ROUND(C19*1.5,2)</f>
        <v>24</v>
      </c>
      <c r="D20" s="551">
        <f t="shared" ref="D20" si="56">ROUND(D19*1.5,2)</f>
        <v>24.8</v>
      </c>
      <c r="E20" s="551">
        <f t="shared" ref="E20" si="57">ROUND(E19*1.5,2)</f>
        <v>25.61</v>
      </c>
      <c r="F20" s="551">
        <f t="shared" ref="F20" si="58">ROUND(F19*1.5,2)</f>
        <v>26.4</v>
      </c>
      <c r="G20" s="551">
        <f t="shared" ref="G20" si="59">ROUND(G19*1.5,2)</f>
        <v>27.2</v>
      </c>
      <c r="H20" s="551">
        <f t="shared" ref="H20" si="60">ROUND(H19*1.5,2)</f>
        <v>28.01</v>
      </c>
      <c r="I20" s="551">
        <f t="shared" ref="I20" si="61">ROUND(I19*1.5,2)</f>
        <v>28.8</v>
      </c>
      <c r="J20" s="551">
        <f t="shared" ref="J20" si="62">ROUND(J19*1.5,2)</f>
        <v>29.61</v>
      </c>
      <c r="K20" s="551">
        <f t="shared" ref="K20" si="63">ROUND(K19*1.5,2)</f>
        <v>30.41</v>
      </c>
      <c r="L20" s="551">
        <f t="shared" ref="L20" si="64">ROUND(L19*1.5,2)</f>
        <v>31.2</v>
      </c>
      <c r="O20" s="38" t="b">
        <f>ROUND(C19*1.5,2)=C20</f>
        <v>1</v>
      </c>
      <c r="P20" s="38" t="b">
        <f t="shared" ref="P20" si="65">ROUND(D19*1.5,2)=D20</f>
        <v>1</v>
      </c>
      <c r="Q20" s="38" t="b">
        <f t="shared" ref="Q20" si="66">ROUND(E19*1.5,2)=E20</f>
        <v>1</v>
      </c>
      <c r="R20" s="38" t="b">
        <f t="shared" ref="R20" si="67">ROUND(F19*1.5,2)=F20</f>
        <v>1</v>
      </c>
      <c r="S20" s="38" t="b">
        <f t="shared" ref="S20" si="68">ROUND(G19*1.5,2)=G20</f>
        <v>1</v>
      </c>
      <c r="T20" s="38" t="b">
        <f t="shared" ref="T20" si="69">ROUND(H19*1.5,2)=H20</f>
        <v>1</v>
      </c>
      <c r="U20" s="38" t="b">
        <f t="shared" ref="U20" si="70">ROUND(I19*1.5,2)=I20</f>
        <v>1</v>
      </c>
      <c r="V20" s="38" t="b">
        <f t="shared" ref="V20" si="71">ROUND(J19*1.5,2)=J20</f>
        <v>1</v>
      </c>
      <c r="W20" s="38" t="b">
        <f t="shared" ref="W20" si="72">ROUND(K19*1.5,2)=K20</f>
        <v>1</v>
      </c>
      <c r="X20" s="38" t="b">
        <f t="shared" ref="X20" si="73">ROUND(L19*1.5,2)=L20</f>
        <v>1</v>
      </c>
    </row>
    <row r="21" spans="1:24" x14ac:dyDescent="0.2">
      <c r="A21" s="596">
        <v>6</v>
      </c>
      <c r="B21" s="267" t="s">
        <v>12</v>
      </c>
      <c r="C21" s="267">
        <v>17.84</v>
      </c>
      <c r="D21" s="267">
        <v>18.43</v>
      </c>
      <c r="E21" s="267">
        <v>19.02</v>
      </c>
      <c r="F21" s="267">
        <v>19.62</v>
      </c>
      <c r="G21" s="267">
        <v>20.21</v>
      </c>
      <c r="H21" s="267">
        <v>20.81</v>
      </c>
      <c r="I21" s="267">
        <v>21.4</v>
      </c>
      <c r="J21" s="267">
        <v>22</v>
      </c>
      <c r="K21" s="267">
        <v>22.59</v>
      </c>
      <c r="L21" s="267">
        <v>23.18</v>
      </c>
      <c r="O21" s="38"/>
      <c r="P21" s="38"/>
      <c r="Q21" s="38"/>
      <c r="R21" s="38"/>
      <c r="S21" s="38"/>
      <c r="T21" s="38"/>
      <c r="U21" s="38"/>
      <c r="V21" s="38"/>
      <c r="W21" s="38"/>
      <c r="X21" s="38"/>
    </row>
    <row r="22" spans="1:24" x14ac:dyDescent="0.2">
      <c r="A22" s="596"/>
      <c r="B22" s="267" t="s">
        <v>13</v>
      </c>
      <c r="C22" s="551">
        <f>ROUND(C21*1.5,2)</f>
        <v>26.76</v>
      </c>
      <c r="D22" s="551">
        <f t="shared" ref="D22" si="74">ROUND(D21*1.5,2)</f>
        <v>27.65</v>
      </c>
      <c r="E22" s="551">
        <f t="shared" ref="E22" si="75">ROUND(E21*1.5,2)</f>
        <v>28.53</v>
      </c>
      <c r="F22" s="551">
        <f t="shared" ref="F22" si="76">ROUND(F21*1.5,2)</f>
        <v>29.43</v>
      </c>
      <c r="G22" s="551">
        <f t="shared" ref="G22" si="77">ROUND(G21*1.5,2)</f>
        <v>30.32</v>
      </c>
      <c r="H22" s="551">
        <f t="shared" ref="H22" si="78">ROUND(H21*1.5,2)</f>
        <v>31.22</v>
      </c>
      <c r="I22" s="551">
        <f t="shared" ref="I22" si="79">ROUND(I21*1.5,2)</f>
        <v>32.1</v>
      </c>
      <c r="J22" s="551">
        <f t="shared" ref="J22" si="80">ROUND(J21*1.5,2)</f>
        <v>33</v>
      </c>
      <c r="K22" s="551">
        <f t="shared" ref="K22" si="81">ROUND(K21*1.5,2)</f>
        <v>33.89</v>
      </c>
      <c r="L22" s="551">
        <f t="shared" ref="L22" si="82">ROUND(L21*1.5,2)</f>
        <v>34.770000000000003</v>
      </c>
      <c r="O22" s="38" t="b">
        <f>ROUND(C21*1.5,2)=C22</f>
        <v>1</v>
      </c>
      <c r="P22" s="38" t="b">
        <f t="shared" ref="P22" si="83">ROUND(D21*1.5,2)=D22</f>
        <v>1</v>
      </c>
      <c r="Q22" s="38" t="b">
        <f t="shared" ref="Q22" si="84">ROUND(E21*1.5,2)=E22</f>
        <v>1</v>
      </c>
      <c r="R22" s="38" t="b">
        <f t="shared" ref="R22" si="85">ROUND(F21*1.5,2)=F22</f>
        <v>1</v>
      </c>
      <c r="S22" s="38" t="b">
        <f t="shared" ref="S22" si="86">ROUND(G21*1.5,2)=G22</f>
        <v>1</v>
      </c>
      <c r="T22" s="38" t="b">
        <f t="shared" ref="T22" si="87">ROUND(H21*1.5,2)=H22</f>
        <v>1</v>
      </c>
      <c r="U22" s="38" t="b">
        <f t="shared" ref="U22" si="88">ROUND(I21*1.5,2)=I22</f>
        <v>1</v>
      </c>
      <c r="V22" s="38" t="b">
        <f t="shared" ref="V22" si="89">ROUND(J21*1.5,2)=J22</f>
        <v>1</v>
      </c>
      <c r="W22" s="38" t="b">
        <f t="shared" ref="W22" si="90">ROUND(K21*1.5,2)=K22</f>
        <v>1</v>
      </c>
      <c r="X22" s="38" t="b">
        <f t="shared" ref="X22" si="91">ROUND(L21*1.5,2)=L22</f>
        <v>1</v>
      </c>
    </row>
    <row r="23" spans="1:24" x14ac:dyDescent="0.2">
      <c r="A23" s="596">
        <v>7</v>
      </c>
      <c r="B23" s="267" t="s">
        <v>12</v>
      </c>
      <c r="C23" s="267">
        <v>19.82</v>
      </c>
      <c r="D23" s="267">
        <v>20.48</v>
      </c>
      <c r="E23" s="267">
        <v>21.14</v>
      </c>
      <c r="F23" s="267">
        <v>21.8</v>
      </c>
      <c r="G23" s="267">
        <v>22.46</v>
      </c>
      <c r="H23" s="267">
        <v>23.12</v>
      </c>
      <c r="I23" s="267">
        <v>23.78</v>
      </c>
      <c r="J23" s="267">
        <v>24.44</v>
      </c>
      <c r="K23" s="267">
        <v>25.1</v>
      </c>
      <c r="L23" s="267">
        <v>25.77</v>
      </c>
      <c r="O23" s="38"/>
      <c r="P23" s="38"/>
      <c r="Q23" s="38"/>
      <c r="R23" s="38"/>
      <c r="S23" s="38"/>
      <c r="T23" s="38"/>
      <c r="U23" s="38"/>
      <c r="V23" s="38"/>
      <c r="W23" s="38"/>
      <c r="X23" s="38"/>
    </row>
    <row r="24" spans="1:24" x14ac:dyDescent="0.2">
      <c r="A24" s="596"/>
      <c r="B24" s="267" t="s">
        <v>13</v>
      </c>
      <c r="C24" s="551">
        <f>ROUND(C23*1.5,2)</f>
        <v>29.73</v>
      </c>
      <c r="D24" s="551">
        <f t="shared" ref="D24" si="92">ROUND(D23*1.5,2)</f>
        <v>30.72</v>
      </c>
      <c r="E24" s="551">
        <f t="shared" ref="E24" si="93">ROUND(E23*1.5,2)</f>
        <v>31.71</v>
      </c>
      <c r="F24" s="551">
        <f t="shared" ref="F24" si="94">ROUND(F23*1.5,2)</f>
        <v>32.700000000000003</v>
      </c>
      <c r="G24" s="551">
        <f t="shared" ref="G24" si="95">ROUND(G23*1.5,2)</f>
        <v>33.69</v>
      </c>
      <c r="H24" s="551">
        <f t="shared" ref="H24" si="96">ROUND(H23*1.5,2)</f>
        <v>34.68</v>
      </c>
      <c r="I24" s="551">
        <f t="shared" ref="I24" si="97">ROUND(I23*1.5,2)</f>
        <v>35.67</v>
      </c>
      <c r="J24" s="551">
        <f t="shared" ref="J24" si="98">ROUND(J23*1.5,2)</f>
        <v>36.659999999999997</v>
      </c>
      <c r="K24" s="551">
        <f t="shared" ref="K24" si="99">ROUND(K23*1.5,2)</f>
        <v>37.65</v>
      </c>
      <c r="L24" s="551">
        <f t="shared" ref="L24" si="100">ROUND(L23*1.5,2)</f>
        <v>38.659999999999997</v>
      </c>
      <c r="M24" t="s">
        <v>48</v>
      </c>
      <c r="O24" s="38" t="b">
        <f>ROUND(C23*1.5,2)=C24</f>
        <v>1</v>
      </c>
      <c r="P24" s="38" t="b">
        <f t="shared" ref="P24" si="101">ROUND(D23*1.5,2)=D24</f>
        <v>1</v>
      </c>
      <c r="Q24" s="38" t="b">
        <f t="shared" ref="Q24" si="102">ROUND(E23*1.5,2)=E24</f>
        <v>1</v>
      </c>
      <c r="R24" s="38" t="b">
        <f t="shared" ref="R24" si="103">ROUND(F23*1.5,2)=F24</f>
        <v>1</v>
      </c>
      <c r="S24" s="38" t="b">
        <f t="shared" ref="S24" si="104">ROUND(G23*1.5,2)=G24</f>
        <v>1</v>
      </c>
      <c r="T24" s="38" t="b">
        <f t="shared" ref="T24" si="105">ROUND(H23*1.5,2)=H24</f>
        <v>1</v>
      </c>
      <c r="U24" s="38" t="b">
        <f t="shared" ref="U24" si="106">ROUND(I23*1.5,2)=I24</f>
        <v>1</v>
      </c>
      <c r="V24" s="38" t="b">
        <f t="shared" ref="V24" si="107">ROUND(J23*1.5,2)=J24</f>
        <v>1</v>
      </c>
      <c r="W24" s="38" t="b">
        <f t="shared" ref="W24" si="108">ROUND(K23*1.5,2)=K24</f>
        <v>1</v>
      </c>
      <c r="X24" s="38" t="b">
        <f t="shared" ref="X24" si="109">ROUND(L23*1.5,2)=L24</f>
        <v>1</v>
      </c>
    </row>
    <row r="25" spans="1:24" x14ac:dyDescent="0.2">
      <c r="A25" s="596">
        <v>8</v>
      </c>
      <c r="B25" s="267" t="s">
        <v>12</v>
      </c>
      <c r="C25" s="267">
        <v>21.95</v>
      </c>
      <c r="D25" s="267">
        <v>22.68</v>
      </c>
      <c r="E25" s="267">
        <v>23.41</v>
      </c>
      <c r="F25" s="267">
        <v>24.15</v>
      </c>
      <c r="G25" s="267">
        <v>24.88</v>
      </c>
      <c r="H25" s="267">
        <v>25.61</v>
      </c>
      <c r="I25" s="267">
        <v>26.34</v>
      </c>
      <c r="J25" s="267">
        <v>27.07</v>
      </c>
      <c r="K25" s="267">
        <v>27.81</v>
      </c>
      <c r="L25" s="267">
        <v>28.54</v>
      </c>
      <c r="O25" s="38"/>
      <c r="P25" s="38"/>
      <c r="Q25" s="38"/>
      <c r="R25" s="38"/>
      <c r="S25" s="38"/>
      <c r="T25" s="38"/>
      <c r="U25" s="38"/>
      <c r="V25" s="38"/>
      <c r="W25" s="38"/>
      <c r="X25" s="38"/>
    </row>
    <row r="26" spans="1:24" x14ac:dyDescent="0.2">
      <c r="A26" s="596"/>
      <c r="B26" s="267" t="s">
        <v>13</v>
      </c>
      <c r="C26" s="551">
        <f>ROUND(C25*1.5,2)</f>
        <v>32.93</v>
      </c>
      <c r="D26" s="551">
        <f t="shared" ref="D26" si="110">ROUND(D25*1.5,2)</f>
        <v>34.020000000000003</v>
      </c>
      <c r="E26" s="551">
        <f t="shared" ref="E26" si="111">ROUND(E25*1.5,2)</f>
        <v>35.119999999999997</v>
      </c>
      <c r="F26" s="551">
        <f t="shared" ref="F26" si="112">ROUND(F25*1.5,2)</f>
        <v>36.229999999999997</v>
      </c>
      <c r="G26" s="551">
        <f t="shared" ref="G26" si="113">ROUND(G25*1.5,2)</f>
        <v>37.32</v>
      </c>
      <c r="H26" s="551">
        <f t="shared" ref="H26" si="114">ROUND(H25*1.5,2)</f>
        <v>38.42</v>
      </c>
      <c r="I26" s="551">
        <f t="shared" ref="I26" si="115">ROUND(I25*1.5,2)</f>
        <v>39.51</v>
      </c>
      <c r="J26" s="551">
        <f t="shared" ref="J26" si="116">ROUND(J25*1.5,2)</f>
        <v>40.61</v>
      </c>
      <c r="K26" s="551">
        <f t="shared" ref="K26" si="117">ROUND(K25*1.5,2)</f>
        <v>41.72</v>
      </c>
      <c r="L26" s="551">
        <f t="shared" ref="L26" si="118">ROUND(L25*1.5,2)</f>
        <v>42.81</v>
      </c>
      <c r="O26" s="38" t="b">
        <f>ROUND(C25*1.5,2)=C26</f>
        <v>1</v>
      </c>
      <c r="P26" s="38" t="b">
        <f t="shared" ref="P26" si="119">ROUND(D25*1.5,2)=D26</f>
        <v>1</v>
      </c>
      <c r="Q26" s="38" t="b">
        <f t="shared" ref="Q26" si="120">ROUND(E25*1.5,2)=E26</f>
        <v>1</v>
      </c>
      <c r="R26" s="38" t="b">
        <f t="shared" ref="R26" si="121">ROUND(F25*1.5,2)=F26</f>
        <v>1</v>
      </c>
      <c r="S26" s="38" t="b">
        <f t="shared" ref="S26" si="122">ROUND(G25*1.5,2)=G26</f>
        <v>1</v>
      </c>
      <c r="T26" s="38" t="b">
        <f t="shared" ref="T26" si="123">ROUND(H25*1.5,2)=H26</f>
        <v>1</v>
      </c>
      <c r="U26" s="38" t="b">
        <f t="shared" ref="U26" si="124">ROUND(I25*1.5,2)=I26</f>
        <v>1</v>
      </c>
      <c r="V26" s="38" t="b">
        <f t="shared" ref="V26" si="125">ROUND(J25*1.5,2)=J26</f>
        <v>1</v>
      </c>
      <c r="W26" s="38" t="b">
        <f t="shared" ref="W26" si="126">ROUND(K25*1.5,2)=K26</f>
        <v>1</v>
      </c>
      <c r="X26" s="38" t="b">
        <f t="shared" ref="X26" si="127">ROUND(L25*1.5,2)=L26</f>
        <v>1</v>
      </c>
    </row>
    <row r="27" spans="1:24" x14ac:dyDescent="0.2">
      <c r="A27" s="596">
        <v>9</v>
      </c>
      <c r="B27" s="267" t="s">
        <v>12</v>
      </c>
      <c r="C27" s="267">
        <v>24.24</v>
      </c>
      <c r="D27" s="267">
        <v>25.05</v>
      </c>
      <c r="E27" s="267">
        <v>25.86</v>
      </c>
      <c r="F27" s="267">
        <v>26.67</v>
      </c>
      <c r="G27" s="267">
        <v>27.48</v>
      </c>
      <c r="H27" s="267">
        <v>28.29</v>
      </c>
      <c r="I27" s="267">
        <v>29.09</v>
      </c>
      <c r="J27" s="267">
        <v>29.9</v>
      </c>
      <c r="K27" s="267">
        <v>30.71</v>
      </c>
      <c r="L27" s="267">
        <v>31.52</v>
      </c>
      <c r="O27" s="38"/>
      <c r="P27" s="38"/>
      <c r="Q27" s="38"/>
      <c r="R27" s="38"/>
      <c r="S27" s="38"/>
      <c r="T27" s="38"/>
      <c r="U27" s="38"/>
      <c r="V27" s="38"/>
      <c r="W27" s="38"/>
      <c r="X27" s="38"/>
    </row>
    <row r="28" spans="1:24" x14ac:dyDescent="0.2">
      <c r="A28" s="596"/>
      <c r="B28" s="267" t="s">
        <v>13</v>
      </c>
      <c r="C28" s="551">
        <f>ROUND(C27*1.5,2)</f>
        <v>36.36</v>
      </c>
      <c r="D28" s="551">
        <f t="shared" ref="D28" si="128">ROUND(D27*1.5,2)</f>
        <v>37.58</v>
      </c>
      <c r="E28" s="551">
        <f t="shared" ref="E28" si="129">ROUND(E27*1.5,2)</f>
        <v>38.79</v>
      </c>
      <c r="F28" s="551">
        <f t="shared" ref="F28" si="130">ROUND(F27*1.5,2)</f>
        <v>40.01</v>
      </c>
      <c r="G28" s="551">
        <f t="shared" ref="G28" si="131">ROUND(G27*1.5,2)</f>
        <v>41.22</v>
      </c>
      <c r="H28" s="551">
        <f t="shared" ref="H28" si="132">ROUND(H27*1.5,2)</f>
        <v>42.44</v>
      </c>
      <c r="I28" s="551">
        <f t="shared" ref="I28" si="133">ROUND(I27*1.5,2)</f>
        <v>43.64</v>
      </c>
      <c r="J28" s="551">
        <f t="shared" ref="J28" si="134">ROUND(J27*1.5,2)</f>
        <v>44.85</v>
      </c>
      <c r="K28" s="551">
        <f t="shared" ref="K28" si="135">ROUND(K27*1.5,2)</f>
        <v>46.07</v>
      </c>
      <c r="L28" s="551">
        <f t="shared" ref="L28" si="136">ROUND(L27*1.5,2)</f>
        <v>47.28</v>
      </c>
      <c r="M28" s="1" t="s">
        <v>48</v>
      </c>
      <c r="O28" s="38" t="b">
        <f>ROUND(C27*1.5,2)=C28</f>
        <v>1</v>
      </c>
      <c r="P28" s="38" t="b">
        <f t="shared" ref="P28" si="137">ROUND(D27*1.5,2)=D28</f>
        <v>1</v>
      </c>
      <c r="Q28" s="38" t="b">
        <f t="shared" ref="Q28" si="138">ROUND(E27*1.5,2)=E28</f>
        <v>1</v>
      </c>
      <c r="R28" s="38" t="b">
        <f t="shared" ref="R28" si="139">ROUND(F27*1.5,2)=F28</f>
        <v>1</v>
      </c>
      <c r="S28" s="38" t="b">
        <f t="shared" ref="S28" si="140">ROUND(G27*1.5,2)=G28</f>
        <v>1</v>
      </c>
      <c r="T28" s="38" t="b">
        <f t="shared" ref="T28" si="141">ROUND(H27*1.5,2)=H28</f>
        <v>1</v>
      </c>
      <c r="U28" s="38" t="b">
        <f t="shared" ref="U28" si="142">ROUND(I27*1.5,2)=I28</f>
        <v>1</v>
      </c>
      <c r="V28" s="38" t="b">
        <f t="shared" ref="V28" si="143">ROUND(J27*1.5,2)=J28</f>
        <v>1</v>
      </c>
      <c r="W28" s="38" t="b">
        <f t="shared" ref="W28" si="144">ROUND(K27*1.5,2)=K28</f>
        <v>1</v>
      </c>
      <c r="X28" s="38" t="b">
        <f t="shared" ref="X28" si="145">ROUND(L27*1.5,2)=L28</f>
        <v>1</v>
      </c>
    </row>
    <row r="29" spans="1:24" x14ac:dyDescent="0.2">
      <c r="A29" s="596">
        <v>10</v>
      </c>
      <c r="B29" s="267" t="s">
        <v>12</v>
      </c>
      <c r="C29" s="267">
        <v>26.7</v>
      </c>
      <c r="D29" s="267">
        <v>27.59</v>
      </c>
      <c r="E29" s="267">
        <v>28.48</v>
      </c>
      <c r="F29" s="267">
        <v>29.37</v>
      </c>
      <c r="G29" s="267">
        <v>30.26</v>
      </c>
      <c r="H29" s="267">
        <v>31.15</v>
      </c>
      <c r="I29" s="267">
        <v>32.04</v>
      </c>
      <c r="J29" s="267">
        <v>32.93</v>
      </c>
      <c r="K29" s="267">
        <v>33.82</v>
      </c>
      <c r="L29" s="267">
        <v>34.71</v>
      </c>
      <c r="M29" t="s">
        <v>48</v>
      </c>
      <c r="O29" s="38"/>
      <c r="P29" s="38"/>
      <c r="Q29" s="38"/>
      <c r="R29" s="38"/>
      <c r="S29" s="38"/>
      <c r="T29" s="38"/>
      <c r="U29" s="38"/>
      <c r="V29" s="38"/>
      <c r="W29" s="38"/>
      <c r="X29" s="38"/>
    </row>
    <row r="30" spans="1:24" x14ac:dyDescent="0.2">
      <c r="A30" s="596"/>
      <c r="B30" s="267" t="s">
        <v>13</v>
      </c>
      <c r="C30" s="551">
        <f>ROUND(C29*1.5,2)</f>
        <v>40.049999999999997</v>
      </c>
      <c r="D30" s="551">
        <f t="shared" ref="D30" si="146">ROUND(D29*1.5,2)</f>
        <v>41.39</v>
      </c>
      <c r="E30" s="551">
        <f t="shared" ref="E30" si="147">ROUND(E29*1.5,2)</f>
        <v>42.72</v>
      </c>
      <c r="F30" s="551">
        <f t="shared" ref="F30" si="148">ROUND(F29*1.5,2)</f>
        <v>44.06</v>
      </c>
      <c r="G30" s="551">
        <f t="shared" ref="G30" si="149">ROUND(G29*1.5,2)</f>
        <v>45.39</v>
      </c>
      <c r="H30" s="551">
        <f t="shared" ref="H30" si="150">ROUND(H29*1.5,2)</f>
        <v>46.73</v>
      </c>
      <c r="I30" s="551">
        <f t="shared" ref="I30" si="151">ROUND(I29*1.5,2)</f>
        <v>48.06</v>
      </c>
      <c r="J30" s="551">
        <f t="shared" ref="J30" si="152">ROUND(J29*1.5,2)</f>
        <v>49.4</v>
      </c>
      <c r="K30" s="551">
        <f t="shared" ref="K30" si="153">ROUND(K29*1.5,2)</f>
        <v>50.73</v>
      </c>
      <c r="L30" s="551">
        <f t="shared" ref="L30" si="154">ROUND(L29*1.5,2)</f>
        <v>52.07</v>
      </c>
      <c r="O30" s="38" t="b">
        <f>ROUND(C29*1.5,2)=C30</f>
        <v>1</v>
      </c>
      <c r="P30" s="38" t="b">
        <f t="shared" ref="P30" si="155">ROUND(D29*1.5,2)=D30</f>
        <v>1</v>
      </c>
      <c r="Q30" s="38" t="b">
        <f t="shared" ref="Q30" si="156">ROUND(E29*1.5,2)=E30</f>
        <v>1</v>
      </c>
      <c r="R30" s="38" t="b">
        <f t="shared" ref="R30" si="157">ROUND(F29*1.5,2)=F30</f>
        <v>1</v>
      </c>
      <c r="S30" s="38" t="b">
        <f t="shared" ref="S30" si="158">ROUND(G29*1.5,2)=G30</f>
        <v>1</v>
      </c>
      <c r="T30" s="38" t="b">
        <f t="shared" ref="T30" si="159">ROUND(H29*1.5,2)=H30</f>
        <v>1</v>
      </c>
      <c r="U30" s="38" t="b">
        <f t="shared" ref="U30" si="160">ROUND(I29*1.5,2)=I30</f>
        <v>1</v>
      </c>
      <c r="V30" s="38" t="b">
        <f t="shared" ref="V30" si="161">ROUND(J29*1.5,2)=J30</f>
        <v>1</v>
      </c>
      <c r="W30" s="38" t="b">
        <f t="shared" ref="W30" si="162">ROUND(K29*1.5,2)=K30</f>
        <v>1</v>
      </c>
      <c r="X30" s="38" t="b">
        <f t="shared" ref="X30" si="163">ROUND(L29*1.5,2)=L30</f>
        <v>1</v>
      </c>
    </row>
    <row r="31" spans="1:24" x14ac:dyDescent="0.2">
      <c r="A31" s="596">
        <v>11</v>
      </c>
      <c r="B31" s="267" t="s">
        <v>12</v>
      </c>
      <c r="C31" s="267">
        <v>29.33</v>
      </c>
      <c r="D31" s="267">
        <v>30.31</v>
      </c>
      <c r="E31" s="267">
        <v>31.29</v>
      </c>
      <c r="F31" s="267">
        <v>32.270000000000003</v>
      </c>
      <c r="G31" s="267">
        <v>33.24</v>
      </c>
      <c r="H31" s="267">
        <v>34.22</v>
      </c>
      <c r="I31" s="267">
        <v>35.200000000000003</v>
      </c>
      <c r="J31" s="267">
        <v>36.18</v>
      </c>
      <c r="K31" s="267">
        <v>37.159999999999997</v>
      </c>
      <c r="L31" s="267">
        <v>38.130000000000003</v>
      </c>
      <c r="O31" s="38"/>
      <c r="P31" s="38"/>
      <c r="Q31" s="38"/>
      <c r="R31" s="38"/>
      <c r="S31" s="38"/>
      <c r="T31" s="38"/>
      <c r="U31" s="38"/>
      <c r="V31" s="38"/>
      <c r="W31" s="38"/>
      <c r="X31" s="38"/>
    </row>
    <row r="32" spans="1:24" x14ac:dyDescent="0.2">
      <c r="A32" s="596"/>
      <c r="B32" s="267" t="s">
        <v>13</v>
      </c>
      <c r="C32" s="551">
        <f>ROUND(C31*1.5,2)</f>
        <v>44</v>
      </c>
      <c r="D32" s="551">
        <f t="shared" ref="D32" si="164">ROUND(D31*1.5,2)</f>
        <v>45.47</v>
      </c>
      <c r="E32" s="551">
        <f t="shared" ref="E32" si="165">ROUND(E31*1.5,2)</f>
        <v>46.94</v>
      </c>
      <c r="F32" s="551">
        <f t="shared" ref="F32" si="166">ROUND(F31*1.5,2)</f>
        <v>48.41</v>
      </c>
      <c r="G32" s="551">
        <f t="shared" ref="G32" si="167">ROUND(G31*1.5,2)</f>
        <v>49.86</v>
      </c>
      <c r="H32" s="551">
        <f t="shared" ref="H32" si="168">ROUND(H31*1.5,2)</f>
        <v>51.33</v>
      </c>
      <c r="I32" s="551">
        <f t="shared" ref="I32" si="169">ROUND(I31*1.5,2)</f>
        <v>52.8</v>
      </c>
      <c r="J32" s="551">
        <f t="shared" ref="J32" si="170">ROUND(J31*1.5,2)</f>
        <v>54.27</v>
      </c>
      <c r="K32" s="551">
        <f t="shared" ref="K32" si="171">ROUND(K31*1.5,2)</f>
        <v>55.74</v>
      </c>
      <c r="L32" s="551">
        <f t="shared" ref="L32" si="172">ROUND(L31*1.5,2)</f>
        <v>57.2</v>
      </c>
      <c r="O32" s="38" t="b">
        <f>ROUND(C31*1.5,2)=C32</f>
        <v>1</v>
      </c>
      <c r="P32" s="38" t="b">
        <f t="shared" ref="P32" si="173">ROUND(D31*1.5,2)=D32</f>
        <v>1</v>
      </c>
      <c r="Q32" s="38" t="b">
        <f t="shared" ref="Q32" si="174">ROUND(E31*1.5,2)=E32</f>
        <v>1</v>
      </c>
      <c r="R32" s="38" t="b">
        <f t="shared" ref="R32" si="175">ROUND(F31*1.5,2)=F32</f>
        <v>1</v>
      </c>
      <c r="S32" s="38" t="b">
        <f t="shared" ref="S32" si="176">ROUND(G31*1.5,2)=G32</f>
        <v>1</v>
      </c>
      <c r="T32" s="38" t="b">
        <f t="shared" ref="T32" si="177">ROUND(H31*1.5,2)=H32</f>
        <v>1</v>
      </c>
      <c r="U32" s="38" t="b">
        <f t="shared" ref="U32" si="178">ROUND(I31*1.5,2)=I32</f>
        <v>1</v>
      </c>
      <c r="V32" s="38" t="b">
        <f t="shared" ref="V32" si="179">ROUND(J31*1.5,2)=J32</f>
        <v>1</v>
      </c>
      <c r="W32" s="38" t="b">
        <f t="shared" ref="W32" si="180">ROUND(K31*1.5,2)=K32</f>
        <v>1</v>
      </c>
      <c r="X32" s="38" t="b">
        <f t="shared" ref="X32" si="181">ROUND(L31*1.5,2)=L32</f>
        <v>1</v>
      </c>
    </row>
    <row r="33" spans="1:24" x14ac:dyDescent="0.2">
      <c r="A33" s="596">
        <v>12</v>
      </c>
      <c r="B33" s="267" t="s">
        <v>12</v>
      </c>
      <c r="C33" s="267">
        <v>35.159999999999997</v>
      </c>
      <c r="D33" s="267">
        <v>36.33</v>
      </c>
      <c r="E33" s="267">
        <v>37.5</v>
      </c>
      <c r="F33" s="267">
        <v>38.67</v>
      </c>
      <c r="G33" s="267">
        <v>39.85</v>
      </c>
      <c r="H33" s="267">
        <v>41.02</v>
      </c>
      <c r="I33" s="267">
        <v>42.19</v>
      </c>
      <c r="J33" s="267">
        <v>43.36</v>
      </c>
      <c r="K33" s="267">
        <v>44.53</v>
      </c>
      <c r="L33" s="267">
        <v>45.71</v>
      </c>
      <c r="O33" s="38"/>
      <c r="P33" s="38"/>
      <c r="Q33" s="38"/>
      <c r="R33" s="38"/>
      <c r="S33" s="38"/>
      <c r="T33" s="38"/>
      <c r="U33" s="38"/>
      <c r="V33" s="38"/>
      <c r="W33" s="38"/>
      <c r="X33" s="38"/>
    </row>
    <row r="34" spans="1:24" x14ac:dyDescent="0.2">
      <c r="A34" s="596"/>
      <c r="B34" s="267" t="s">
        <v>13</v>
      </c>
      <c r="C34" s="551">
        <f>ROUND(C33*1.5,2)</f>
        <v>52.74</v>
      </c>
      <c r="D34" s="551">
        <f t="shared" ref="D34" si="182">ROUND(D33*1.5,2)</f>
        <v>54.5</v>
      </c>
      <c r="E34" s="551">
        <f t="shared" ref="E34" si="183">ROUND(E33*1.5,2)</f>
        <v>56.25</v>
      </c>
      <c r="F34" s="551">
        <f t="shared" ref="F34" si="184">ROUND(F33*1.5,2)</f>
        <v>58.01</v>
      </c>
      <c r="G34" s="551">
        <f t="shared" ref="G34" si="185">ROUND(G33*1.5,2)</f>
        <v>59.78</v>
      </c>
      <c r="H34" s="551">
        <f t="shared" ref="H34" si="186">ROUND(H33*1.5,2)</f>
        <v>61.53</v>
      </c>
      <c r="I34" s="551">
        <f t="shared" ref="I34" si="187">ROUND(I33*1.5,2)</f>
        <v>63.29</v>
      </c>
      <c r="J34" s="551">
        <f t="shared" ref="J34" si="188">ROUND(J33*1.5,2)</f>
        <v>65.040000000000006</v>
      </c>
      <c r="K34" s="551">
        <f t="shared" ref="K34" si="189">ROUND(K33*1.5,2)</f>
        <v>66.8</v>
      </c>
      <c r="L34" s="551">
        <f t="shared" ref="L34" si="190">ROUND(L33*1.5,2)</f>
        <v>68.569999999999993</v>
      </c>
      <c r="O34" s="38" t="b">
        <f>ROUND(C33*1.5,2)=C34</f>
        <v>1</v>
      </c>
      <c r="P34" s="38" t="b">
        <f t="shared" ref="P34" si="191">ROUND(D33*1.5,2)=D34</f>
        <v>1</v>
      </c>
      <c r="Q34" s="38" t="b">
        <f t="shared" ref="Q34" si="192">ROUND(E33*1.5,2)=E34</f>
        <v>1</v>
      </c>
      <c r="R34" s="38" t="b">
        <f t="shared" ref="R34" si="193">ROUND(F33*1.5,2)=F34</f>
        <v>1</v>
      </c>
      <c r="S34" s="38" t="b">
        <f t="shared" ref="S34" si="194">ROUND(G33*1.5,2)=G34</f>
        <v>1</v>
      </c>
      <c r="T34" s="38" t="b">
        <f t="shared" ref="T34" si="195">ROUND(H33*1.5,2)=H34</f>
        <v>1</v>
      </c>
      <c r="U34" s="38" t="b">
        <f t="shared" ref="U34" si="196">ROUND(I33*1.5,2)=I34</f>
        <v>1</v>
      </c>
      <c r="V34" s="38" t="b">
        <f t="shared" ref="V34" si="197">ROUND(J33*1.5,2)=J34</f>
        <v>1</v>
      </c>
      <c r="W34" s="38" t="b">
        <f t="shared" ref="W34" si="198">ROUND(K33*1.5,2)=K34</f>
        <v>1</v>
      </c>
      <c r="X34" s="38" t="b">
        <f t="shared" ref="X34" si="199">ROUND(L33*1.5,2)=L34</f>
        <v>1</v>
      </c>
    </row>
    <row r="35" spans="1:24" x14ac:dyDescent="0.2">
      <c r="A35" s="596">
        <v>13</v>
      </c>
      <c r="B35" s="267" t="s">
        <v>12</v>
      </c>
      <c r="C35" s="267">
        <v>41.81</v>
      </c>
      <c r="D35" s="267">
        <v>43.2</v>
      </c>
      <c r="E35" s="267">
        <v>44.59</v>
      </c>
      <c r="F35" s="267">
        <v>45.99</v>
      </c>
      <c r="G35" s="267">
        <v>47.38</v>
      </c>
      <c r="H35" s="267">
        <v>48.78</v>
      </c>
      <c r="I35" s="267">
        <v>50.17</v>
      </c>
      <c r="J35" s="267">
        <v>51.56</v>
      </c>
      <c r="K35" s="267">
        <v>52.96</v>
      </c>
      <c r="L35" s="267">
        <v>54.35</v>
      </c>
      <c r="O35" s="38"/>
      <c r="P35" s="38"/>
      <c r="Q35" s="38"/>
      <c r="R35" s="38"/>
      <c r="S35" s="38"/>
      <c r="T35" s="38"/>
      <c r="U35" s="38"/>
      <c r="V35" s="38"/>
      <c r="W35" s="38"/>
      <c r="X35" s="38"/>
    </row>
    <row r="36" spans="1:24" x14ac:dyDescent="0.2">
      <c r="A36" s="596"/>
      <c r="B36" s="267" t="s">
        <v>13</v>
      </c>
      <c r="C36" s="551">
        <f>ROUND(C35*1.5,2)</f>
        <v>62.72</v>
      </c>
      <c r="D36" s="551">
        <f t="shared" ref="D36" si="200">ROUND(D35*1.5,2)</f>
        <v>64.8</v>
      </c>
      <c r="E36" s="551">
        <f t="shared" ref="E36" si="201">ROUND(E35*1.5,2)</f>
        <v>66.89</v>
      </c>
      <c r="F36" s="551">
        <f t="shared" ref="F36" si="202">ROUND(F35*1.5,2)</f>
        <v>68.989999999999995</v>
      </c>
      <c r="G36" s="551">
        <f t="shared" ref="G36" si="203">ROUND(G35*1.5,2)</f>
        <v>71.069999999999993</v>
      </c>
      <c r="H36" s="551">
        <f t="shared" ref="H36" si="204">ROUND(H35*1.5,2)</f>
        <v>73.17</v>
      </c>
      <c r="I36" s="551">
        <f t="shared" ref="I36" si="205">ROUND(I35*1.5,2)</f>
        <v>75.260000000000005</v>
      </c>
      <c r="J36" s="551">
        <f t="shared" ref="J36" si="206">ROUND(J35*1.5,2)</f>
        <v>77.34</v>
      </c>
      <c r="K36" s="551">
        <f t="shared" ref="K36" si="207">ROUND(K35*1.5,2)</f>
        <v>79.44</v>
      </c>
      <c r="L36" s="551">
        <f t="shared" ref="L36" si="208">ROUND(L35*1.5,2)</f>
        <v>81.53</v>
      </c>
      <c r="O36" s="38" t="b">
        <f>ROUND(C35*1.5,2)=C36</f>
        <v>1</v>
      </c>
      <c r="P36" s="38" t="b">
        <f t="shared" ref="P36" si="209">ROUND(D35*1.5,2)=D36</f>
        <v>1</v>
      </c>
      <c r="Q36" s="38" t="b">
        <f t="shared" ref="Q36" si="210">ROUND(E35*1.5,2)=E36</f>
        <v>1</v>
      </c>
      <c r="R36" s="38" t="b">
        <f t="shared" ref="R36" si="211">ROUND(F35*1.5,2)=F36</f>
        <v>1</v>
      </c>
      <c r="S36" s="38" t="b">
        <f t="shared" ref="S36" si="212">ROUND(G35*1.5,2)=G36</f>
        <v>1</v>
      </c>
      <c r="T36" s="38" t="b">
        <f t="shared" ref="T36" si="213">ROUND(H35*1.5,2)=H36</f>
        <v>1</v>
      </c>
      <c r="U36" s="38" t="b">
        <f t="shared" ref="U36" si="214">ROUND(I35*1.5,2)=I36</f>
        <v>1</v>
      </c>
      <c r="V36" s="38" t="b">
        <f t="shared" ref="V36" si="215">ROUND(J35*1.5,2)=J36</f>
        <v>1</v>
      </c>
      <c r="W36" s="38" t="b">
        <f t="shared" ref="W36" si="216">ROUND(K35*1.5,2)=K36</f>
        <v>1</v>
      </c>
      <c r="X36" s="38" t="b">
        <f t="shared" ref="X36" si="217">ROUND(L35*1.5,2)=L36</f>
        <v>1</v>
      </c>
    </row>
    <row r="37" spans="1:24" x14ac:dyDescent="0.2">
      <c r="A37" s="596">
        <v>14</v>
      </c>
      <c r="B37" s="267" t="s">
        <v>12</v>
      </c>
      <c r="C37" s="267">
        <v>49.4</v>
      </c>
      <c r="D37" s="267">
        <v>51.05</v>
      </c>
      <c r="E37" s="267">
        <v>52.7</v>
      </c>
      <c r="F37" s="267">
        <v>54.34</v>
      </c>
      <c r="G37" s="267">
        <v>55.99</v>
      </c>
      <c r="H37" s="267">
        <v>57.64</v>
      </c>
      <c r="I37" s="267">
        <v>59.28</v>
      </c>
      <c r="J37" s="267">
        <v>60.93</v>
      </c>
      <c r="K37" s="267">
        <v>62.58</v>
      </c>
      <c r="L37" s="267">
        <v>64.23</v>
      </c>
      <c r="O37" s="38"/>
      <c r="P37" s="38"/>
      <c r="Q37" s="38"/>
      <c r="R37" s="38"/>
      <c r="S37" s="38"/>
      <c r="T37" s="38"/>
      <c r="U37" s="38"/>
      <c r="V37" s="38"/>
      <c r="W37" s="38"/>
      <c r="X37" s="38"/>
    </row>
    <row r="38" spans="1:24" x14ac:dyDescent="0.2">
      <c r="A38" s="596"/>
      <c r="B38" s="267" t="s">
        <v>13</v>
      </c>
      <c r="C38" s="551">
        <f>ROUND(C37*1.5,2)</f>
        <v>74.099999999999994</v>
      </c>
      <c r="D38" s="551">
        <f t="shared" ref="D38" si="218">ROUND(D37*1.5,2)</f>
        <v>76.58</v>
      </c>
      <c r="E38" s="551">
        <f t="shared" ref="E38" si="219">ROUND(E37*1.5,2)</f>
        <v>79.05</v>
      </c>
      <c r="F38" s="551">
        <f t="shared" ref="F38" si="220">ROUND(F37*1.5,2)</f>
        <v>81.510000000000005</v>
      </c>
      <c r="G38" s="551">
        <f t="shared" ref="G38" si="221">ROUND(G37*1.5,2)</f>
        <v>83.99</v>
      </c>
      <c r="H38" s="551">
        <f t="shared" ref="H38" si="222">ROUND(H37*1.5,2)</f>
        <v>86.46</v>
      </c>
      <c r="I38" s="551">
        <f t="shared" ref="I38" si="223">ROUND(I37*1.5,2)</f>
        <v>88.92</v>
      </c>
      <c r="J38" s="551">
        <f t="shared" ref="J38" si="224">ROUND(J37*1.5,2)</f>
        <v>91.4</v>
      </c>
      <c r="K38" s="551">
        <f t="shared" ref="K38" si="225">ROUND(K37*1.5,2)</f>
        <v>93.87</v>
      </c>
      <c r="L38" s="551">
        <f t="shared" ref="L38" si="226">ROUND(L37*1.5,2)</f>
        <v>96.35</v>
      </c>
      <c r="O38" s="38" t="b">
        <f>ROUND(C37*1.5,2)=C38</f>
        <v>1</v>
      </c>
      <c r="P38" s="38" t="b">
        <f t="shared" ref="P38" si="227">ROUND(D37*1.5,2)=D38</f>
        <v>1</v>
      </c>
      <c r="Q38" s="38" t="b">
        <f t="shared" ref="Q38" si="228">ROUND(E37*1.5,2)=E38</f>
        <v>1</v>
      </c>
      <c r="R38" s="38" t="b">
        <f t="shared" ref="R38" si="229">ROUND(F37*1.5,2)=F38</f>
        <v>1</v>
      </c>
      <c r="S38" s="38" t="b">
        <f t="shared" ref="S38" si="230">ROUND(G37*1.5,2)=G38</f>
        <v>1</v>
      </c>
      <c r="T38" s="38" t="b">
        <f t="shared" ref="T38" si="231">ROUND(H37*1.5,2)=H38</f>
        <v>1</v>
      </c>
      <c r="U38" s="38" t="b">
        <f t="shared" ref="U38" si="232">ROUND(I37*1.5,2)=I38</f>
        <v>1</v>
      </c>
      <c r="V38" s="38" t="b">
        <f t="shared" ref="V38" si="233">ROUND(J37*1.5,2)=J38</f>
        <v>1</v>
      </c>
      <c r="W38" s="38" t="b">
        <f t="shared" ref="W38" si="234">ROUND(K37*1.5,2)=K38</f>
        <v>1</v>
      </c>
      <c r="X38" s="38" t="b">
        <f t="shared" ref="X38" si="235">ROUND(L37*1.5,2)=L38</f>
        <v>1</v>
      </c>
    </row>
    <row r="39" spans="1:24" x14ac:dyDescent="0.2">
      <c r="A39" s="596">
        <v>15</v>
      </c>
      <c r="B39" s="267" t="s">
        <v>12</v>
      </c>
      <c r="C39" s="267">
        <v>58.11</v>
      </c>
      <c r="D39" s="267">
        <v>60.05</v>
      </c>
      <c r="E39" s="267">
        <v>61.99</v>
      </c>
      <c r="F39" s="267">
        <v>63.92</v>
      </c>
      <c r="G39" s="267">
        <v>65.86</v>
      </c>
      <c r="H39" s="267">
        <v>67.8</v>
      </c>
      <c r="I39" s="267">
        <v>69.73</v>
      </c>
      <c r="J39" s="267">
        <v>71.67</v>
      </c>
      <c r="K39" s="267">
        <v>73.61</v>
      </c>
      <c r="L39" s="267">
        <v>75.55</v>
      </c>
      <c r="O39" s="38"/>
      <c r="P39" s="38"/>
      <c r="Q39" s="38"/>
      <c r="R39" s="38"/>
      <c r="S39" s="38"/>
      <c r="T39" s="38"/>
      <c r="U39" s="38"/>
      <c r="V39" s="38"/>
      <c r="W39" s="38"/>
      <c r="X39" s="38"/>
    </row>
    <row r="40" spans="1:24" x14ac:dyDescent="0.2">
      <c r="A40" s="596"/>
      <c r="B40" s="267" t="s">
        <v>13</v>
      </c>
      <c r="C40" s="551">
        <f>ROUND(C39*1.5,2)</f>
        <v>87.17</v>
      </c>
      <c r="D40" s="551">
        <f t="shared" ref="D40" si="236">ROUND(D39*1.5,2)</f>
        <v>90.08</v>
      </c>
      <c r="E40" s="551">
        <f t="shared" ref="E40" si="237">ROUND(E39*1.5,2)</f>
        <v>92.99</v>
      </c>
      <c r="F40" s="551">
        <f t="shared" ref="F40" si="238">ROUND(F39*1.5,2)</f>
        <v>95.88</v>
      </c>
      <c r="G40" s="551">
        <f t="shared" ref="G40" si="239">ROUND(G39*1.5,2)</f>
        <v>98.79</v>
      </c>
      <c r="H40" s="551">
        <f t="shared" ref="H40" si="240">ROUND(H39*1.5,2)</f>
        <v>101.7</v>
      </c>
      <c r="I40" s="551">
        <f t="shared" ref="I40" si="241">ROUND(I39*1.5,2)</f>
        <v>104.6</v>
      </c>
      <c r="J40" s="551">
        <f t="shared" ref="J40" si="242">ROUND(J39*1.5,2)</f>
        <v>107.51</v>
      </c>
      <c r="K40" s="551">
        <f t="shared" ref="K40" si="243">ROUND(K39*1.5,2)</f>
        <v>110.42</v>
      </c>
      <c r="L40" s="551">
        <f t="shared" ref="L40" si="244">ROUND(L39*1.5,2)</f>
        <v>113.33</v>
      </c>
      <c r="O40" s="38" t="b">
        <f>ROUND(C39*1.5,2)=C40</f>
        <v>1</v>
      </c>
      <c r="P40" s="38" t="b">
        <f t="shared" ref="P40" si="245">ROUND(D39*1.5,2)=D40</f>
        <v>1</v>
      </c>
      <c r="Q40" s="38" t="b">
        <f t="shared" ref="Q40" si="246">ROUND(E39*1.5,2)=E40</f>
        <v>1</v>
      </c>
      <c r="R40" s="38" t="b">
        <f t="shared" ref="R40" si="247">ROUND(F39*1.5,2)=F40</f>
        <v>1</v>
      </c>
      <c r="S40" s="38" t="b">
        <f t="shared" ref="S40" si="248">ROUND(G39*1.5,2)=G40</f>
        <v>1</v>
      </c>
      <c r="T40" s="38" t="b">
        <f t="shared" ref="T40" si="249">ROUND(H39*1.5,2)=H40</f>
        <v>1</v>
      </c>
      <c r="U40" s="38" t="b">
        <f t="shared" ref="U40" si="250">ROUND(I39*1.5,2)=I40</f>
        <v>1</v>
      </c>
      <c r="V40" s="38" t="b">
        <f t="shared" ref="V40" si="251">ROUND(J39*1.5,2)=J40</f>
        <v>1</v>
      </c>
      <c r="W40" s="38" t="b">
        <f t="shared" ref="W40" si="252">ROUND(K39*1.5,2)=K40</f>
        <v>1</v>
      </c>
      <c r="X40" s="38" t="b">
        <f t="shared" ref="X40" si="253">ROUND(L39*1.5,2)=L40</f>
        <v>1</v>
      </c>
    </row>
    <row r="42" spans="1:24" x14ac:dyDescent="0.2">
      <c r="A42" s="145" t="s">
        <v>1072</v>
      </c>
      <c r="B42" s="280"/>
      <c r="C42" s="280"/>
      <c r="D42" s="280"/>
      <c r="E42" s="280"/>
      <c r="F42" s="280"/>
      <c r="G42" s="280"/>
      <c r="O42" s="38"/>
      <c r="P42" s="38"/>
      <c r="Q42" s="38"/>
      <c r="R42" s="38"/>
      <c r="S42" s="38"/>
      <c r="T42" s="38"/>
      <c r="U42" s="38"/>
      <c r="V42" s="38"/>
      <c r="W42" s="38"/>
      <c r="X42" s="38"/>
    </row>
    <row r="43" spans="1:24" x14ac:dyDescent="0.2">
      <c r="A43" s="145" t="s">
        <v>1073</v>
      </c>
      <c r="B43" s="280"/>
      <c r="C43" s="280"/>
      <c r="D43" s="280"/>
      <c r="E43" s="280"/>
      <c r="F43" s="280"/>
      <c r="G43" s="280"/>
      <c r="H43" s="180" t="s">
        <v>790</v>
      </c>
      <c r="I43" s="149"/>
      <c r="J43" s="149"/>
      <c r="O43" s="38"/>
      <c r="P43" s="38"/>
      <c r="Q43" s="38"/>
      <c r="R43" s="38"/>
      <c r="S43" s="38"/>
      <c r="T43" s="38"/>
      <c r="U43" s="38"/>
      <c r="V43" s="38"/>
      <c r="W43" s="38"/>
      <c r="X43" s="38"/>
    </row>
    <row r="44" spans="1:24" x14ac:dyDescent="0.2">
      <c r="O44" s="38"/>
      <c r="P44" s="38"/>
      <c r="Q44" s="38"/>
      <c r="R44" s="38"/>
      <c r="S44" s="38"/>
      <c r="T44" s="38"/>
      <c r="U44" s="38"/>
      <c r="V44" s="38"/>
      <c r="W44" s="38"/>
      <c r="X44" s="38"/>
    </row>
    <row r="45" spans="1:24" x14ac:dyDescent="0.2">
      <c r="A45" s="180" t="s">
        <v>0</v>
      </c>
      <c r="B45" s="180" t="s">
        <v>1</v>
      </c>
      <c r="C45" s="180" t="s">
        <v>2</v>
      </c>
      <c r="D45" s="180" t="s">
        <v>3</v>
      </c>
      <c r="E45" s="180" t="s">
        <v>4</v>
      </c>
      <c r="F45" s="180" t="s">
        <v>5</v>
      </c>
      <c r="G45" s="180" t="s">
        <v>6</v>
      </c>
      <c r="H45" s="180" t="s">
        <v>7</v>
      </c>
      <c r="I45" s="180" t="s">
        <v>8</v>
      </c>
      <c r="J45" s="180" t="s">
        <v>9</v>
      </c>
      <c r="K45" s="180" t="s">
        <v>10</v>
      </c>
      <c r="L45" s="180" t="s">
        <v>11</v>
      </c>
      <c r="O45" s="38"/>
      <c r="P45" s="38"/>
      <c r="Q45" s="38"/>
      <c r="R45" s="38"/>
      <c r="S45" s="38"/>
      <c r="T45" s="38"/>
      <c r="U45" s="38"/>
      <c r="V45" s="38"/>
      <c r="W45" s="38"/>
      <c r="X45" s="38"/>
    </row>
    <row r="46" spans="1:24" x14ac:dyDescent="0.2">
      <c r="A46" s="595">
        <v>1</v>
      </c>
      <c r="B46" s="267" t="s">
        <v>12</v>
      </c>
      <c r="C46" s="552">
        <v>10.38</v>
      </c>
      <c r="D46" s="552">
        <v>10.73</v>
      </c>
      <c r="E46" s="552">
        <v>11.08</v>
      </c>
      <c r="F46" s="552">
        <v>11.42</v>
      </c>
      <c r="G46" s="552">
        <v>11.77</v>
      </c>
      <c r="H46" s="552">
        <v>11.97</v>
      </c>
      <c r="I46" s="552">
        <v>12.31</v>
      </c>
      <c r="J46" s="552">
        <v>12.65</v>
      </c>
      <c r="K46" s="552">
        <v>12.67</v>
      </c>
      <c r="L46" s="552">
        <v>12.99</v>
      </c>
      <c r="O46" s="38"/>
      <c r="P46" s="38"/>
      <c r="Q46" s="38"/>
      <c r="R46" s="38"/>
      <c r="S46" s="38"/>
      <c r="T46" s="38"/>
      <c r="U46" s="38"/>
      <c r="V46" s="38"/>
      <c r="W46" s="38"/>
      <c r="X46" s="38"/>
    </row>
    <row r="47" spans="1:24" x14ac:dyDescent="0.2">
      <c r="A47" s="595"/>
      <c r="B47" s="267" t="s">
        <v>13</v>
      </c>
      <c r="C47" s="552">
        <v>15.57</v>
      </c>
      <c r="D47" s="552">
        <v>16.094999999999999</v>
      </c>
      <c r="E47" s="552">
        <v>16.62</v>
      </c>
      <c r="F47" s="552">
        <v>17.13</v>
      </c>
      <c r="G47" s="552">
        <v>17.655000000000001</v>
      </c>
      <c r="H47" s="552">
        <v>17.955000000000002</v>
      </c>
      <c r="I47" s="552">
        <v>18.465</v>
      </c>
      <c r="J47" s="552">
        <v>18.975000000000001</v>
      </c>
      <c r="K47" s="552">
        <v>19.004999999999999</v>
      </c>
      <c r="L47" s="552">
        <v>19.484999999999999</v>
      </c>
      <c r="O47" s="38"/>
      <c r="P47" s="38"/>
      <c r="Q47" s="38"/>
      <c r="R47" s="38"/>
      <c r="S47" s="38"/>
      <c r="T47" s="38"/>
      <c r="U47" s="38"/>
      <c r="V47" s="38"/>
      <c r="W47" s="38"/>
      <c r="X47" s="38"/>
    </row>
    <row r="48" spans="1:24" x14ac:dyDescent="0.2">
      <c r="A48" s="595">
        <v>2</v>
      </c>
      <c r="B48" s="267" t="s">
        <v>12</v>
      </c>
      <c r="C48" s="552">
        <v>11.68</v>
      </c>
      <c r="D48" s="552">
        <v>11.95</v>
      </c>
      <c r="E48" s="552">
        <v>12.34</v>
      </c>
      <c r="F48" s="552">
        <v>12.67</v>
      </c>
      <c r="G48" s="552">
        <v>12.81</v>
      </c>
      <c r="H48" s="552">
        <v>13.19</v>
      </c>
      <c r="I48" s="552">
        <v>13.57</v>
      </c>
      <c r="J48" s="552">
        <v>13.94</v>
      </c>
      <c r="K48" s="552">
        <v>14.32</v>
      </c>
      <c r="L48" s="552">
        <v>14.7</v>
      </c>
      <c r="O48" s="38"/>
      <c r="P48" s="38"/>
      <c r="Q48" s="38"/>
      <c r="R48" s="38"/>
      <c r="S48" s="38"/>
      <c r="T48" s="38"/>
      <c r="U48" s="38"/>
      <c r="V48" s="38"/>
      <c r="W48" s="38"/>
      <c r="X48" s="38"/>
    </row>
    <row r="49" spans="1:24" x14ac:dyDescent="0.2">
      <c r="A49" s="595"/>
      <c r="B49" s="267" t="s">
        <v>13</v>
      </c>
      <c r="C49" s="552">
        <v>17.52</v>
      </c>
      <c r="D49" s="552">
        <v>17.924999999999997</v>
      </c>
      <c r="E49" s="552">
        <v>18.509999999999998</v>
      </c>
      <c r="F49" s="552">
        <v>19.004999999999999</v>
      </c>
      <c r="G49" s="552">
        <v>19.215</v>
      </c>
      <c r="H49" s="552">
        <v>19.785</v>
      </c>
      <c r="I49" s="552">
        <v>20.355</v>
      </c>
      <c r="J49" s="552">
        <v>20.91</v>
      </c>
      <c r="K49" s="552">
        <v>21.48</v>
      </c>
      <c r="L49" s="552">
        <v>22.049999999999997</v>
      </c>
      <c r="O49" s="38"/>
      <c r="P49" s="38"/>
      <c r="Q49" s="38"/>
      <c r="R49" s="38"/>
      <c r="S49" s="38"/>
      <c r="T49" s="38"/>
      <c r="U49" s="38"/>
      <c r="V49" s="38"/>
      <c r="W49" s="38"/>
      <c r="X49" s="38"/>
    </row>
    <row r="50" spans="1:24" x14ac:dyDescent="0.2">
      <c r="A50" s="595">
        <v>3</v>
      </c>
      <c r="B50" s="267" t="s">
        <v>12</v>
      </c>
      <c r="C50" s="552">
        <v>12.74</v>
      </c>
      <c r="D50" s="552">
        <v>13.16</v>
      </c>
      <c r="E50" s="552">
        <v>13.59</v>
      </c>
      <c r="F50" s="552">
        <v>14.01</v>
      </c>
      <c r="G50" s="552">
        <v>14.44</v>
      </c>
      <c r="H50" s="552">
        <v>14.86</v>
      </c>
      <c r="I50" s="552">
        <v>15.29</v>
      </c>
      <c r="J50" s="552">
        <v>15.71</v>
      </c>
      <c r="K50" s="552">
        <v>16.14</v>
      </c>
      <c r="L50" s="552">
        <v>16.559999999999999</v>
      </c>
      <c r="O50" s="38"/>
      <c r="P50" s="38"/>
      <c r="Q50" s="38"/>
      <c r="R50" s="38"/>
      <c r="S50" s="38"/>
      <c r="T50" s="38"/>
      <c r="U50" s="38"/>
      <c r="V50" s="38"/>
      <c r="W50" s="38"/>
      <c r="X50" s="38"/>
    </row>
    <row r="51" spans="1:24" x14ac:dyDescent="0.2">
      <c r="A51" s="595"/>
      <c r="B51" s="267" t="s">
        <v>13</v>
      </c>
      <c r="C51" s="552">
        <v>19.11</v>
      </c>
      <c r="D51" s="552">
        <v>19.740000000000002</v>
      </c>
      <c r="E51" s="552">
        <v>20.384999999999998</v>
      </c>
      <c r="F51" s="552">
        <v>21.015000000000001</v>
      </c>
      <c r="G51" s="552">
        <v>21.66</v>
      </c>
      <c r="H51" s="552">
        <v>22.29</v>
      </c>
      <c r="I51" s="552">
        <v>22.934999999999999</v>
      </c>
      <c r="J51" s="552">
        <v>23.565000000000001</v>
      </c>
      <c r="K51" s="552">
        <v>24.21</v>
      </c>
      <c r="L51" s="552">
        <v>24.839999999999996</v>
      </c>
      <c r="O51" s="38"/>
      <c r="P51" s="38"/>
      <c r="Q51" s="38"/>
      <c r="R51" s="38"/>
      <c r="S51" s="38"/>
      <c r="T51" s="38"/>
      <c r="U51" s="38"/>
      <c r="V51" s="38"/>
      <c r="W51" s="38"/>
      <c r="X51" s="38"/>
    </row>
    <row r="52" spans="1:24" x14ac:dyDescent="0.2">
      <c r="A52" s="595">
        <v>4</v>
      </c>
      <c r="B52" s="267" t="s">
        <v>12</v>
      </c>
      <c r="C52" s="552">
        <v>14.3</v>
      </c>
      <c r="D52" s="552">
        <v>14.78</v>
      </c>
      <c r="E52" s="552">
        <v>15.25</v>
      </c>
      <c r="F52" s="552">
        <v>15.73</v>
      </c>
      <c r="G52" s="552">
        <v>16.21</v>
      </c>
      <c r="H52" s="552">
        <v>16.68</v>
      </c>
      <c r="I52" s="552">
        <v>17.16</v>
      </c>
      <c r="J52" s="552">
        <v>17.64</v>
      </c>
      <c r="K52" s="552">
        <v>18.11</v>
      </c>
      <c r="L52" s="552">
        <v>18.59</v>
      </c>
      <c r="O52" s="38"/>
      <c r="P52" s="38"/>
      <c r="Q52" s="38"/>
      <c r="R52" s="38"/>
      <c r="S52" s="38"/>
      <c r="T52" s="38"/>
      <c r="U52" s="38"/>
      <c r="V52" s="38"/>
      <c r="W52" s="38"/>
      <c r="X52" s="38"/>
    </row>
    <row r="53" spans="1:24" x14ac:dyDescent="0.2">
      <c r="A53" s="595"/>
      <c r="B53" s="267" t="s">
        <v>13</v>
      </c>
      <c r="C53" s="552">
        <v>21.450000000000003</v>
      </c>
      <c r="D53" s="552">
        <v>22.169999999999998</v>
      </c>
      <c r="E53" s="552">
        <v>22.875</v>
      </c>
      <c r="F53" s="552">
        <v>23.594999999999999</v>
      </c>
      <c r="G53" s="552">
        <v>24.315000000000001</v>
      </c>
      <c r="H53" s="552">
        <v>25.02</v>
      </c>
      <c r="I53" s="552">
        <v>25.740000000000002</v>
      </c>
      <c r="J53" s="552">
        <v>26.46</v>
      </c>
      <c r="K53" s="552">
        <v>27.164999999999999</v>
      </c>
      <c r="L53" s="552">
        <v>27.884999999999998</v>
      </c>
      <c r="O53" s="38"/>
      <c r="P53" s="38"/>
      <c r="Q53" s="38"/>
      <c r="R53" s="38"/>
      <c r="S53" s="38"/>
      <c r="T53" s="38"/>
      <c r="U53" s="38"/>
      <c r="V53" s="38"/>
      <c r="W53" s="38"/>
      <c r="X53" s="38"/>
    </row>
    <row r="54" spans="1:24" x14ac:dyDescent="0.2">
      <c r="A54" s="595">
        <v>5</v>
      </c>
      <c r="B54" s="267" t="s">
        <v>12</v>
      </c>
      <c r="C54" s="552">
        <v>16</v>
      </c>
      <c r="D54" s="552">
        <v>16.53</v>
      </c>
      <c r="E54" s="552">
        <v>17.07</v>
      </c>
      <c r="F54" s="552">
        <v>17.600000000000001</v>
      </c>
      <c r="G54" s="552">
        <v>18.13</v>
      </c>
      <c r="H54" s="552">
        <v>18.670000000000002</v>
      </c>
      <c r="I54" s="552">
        <v>19.2</v>
      </c>
      <c r="J54" s="552">
        <v>19.739999999999998</v>
      </c>
      <c r="K54" s="552">
        <v>20.27</v>
      </c>
      <c r="L54" s="552">
        <v>20.8</v>
      </c>
      <c r="O54" s="38"/>
      <c r="P54" s="38"/>
      <c r="Q54" s="38"/>
      <c r="R54" s="38"/>
      <c r="S54" s="38"/>
      <c r="T54" s="38"/>
      <c r="U54" s="38"/>
      <c r="V54" s="38"/>
      <c r="W54" s="38"/>
      <c r="X54" s="38"/>
    </row>
    <row r="55" spans="1:24" x14ac:dyDescent="0.2">
      <c r="A55" s="595"/>
      <c r="B55" s="267" t="s">
        <v>13</v>
      </c>
      <c r="C55" s="552">
        <v>24</v>
      </c>
      <c r="D55" s="552">
        <v>24.795000000000002</v>
      </c>
      <c r="E55" s="552">
        <v>25.605</v>
      </c>
      <c r="F55" s="552">
        <v>26.400000000000002</v>
      </c>
      <c r="G55" s="552">
        <v>27.195</v>
      </c>
      <c r="H55" s="552">
        <v>28.005000000000003</v>
      </c>
      <c r="I55" s="552">
        <v>28.799999999999997</v>
      </c>
      <c r="J55" s="552">
        <v>29.61</v>
      </c>
      <c r="K55" s="552">
        <v>30.405000000000001</v>
      </c>
      <c r="L55" s="552">
        <v>31.200000000000003</v>
      </c>
      <c r="O55" s="38"/>
      <c r="P55" s="38"/>
      <c r="Q55" s="38"/>
      <c r="R55" s="38"/>
      <c r="S55" s="38"/>
      <c r="T55" s="38"/>
      <c r="U55" s="38"/>
      <c r="V55" s="38"/>
      <c r="W55" s="38"/>
      <c r="X55" s="38"/>
    </row>
    <row r="56" spans="1:24" x14ac:dyDescent="0.2">
      <c r="A56" s="595">
        <v>6</v>
      </c>
      <c r="B56" s="267" t="s">
        <v>12</v>
      </c>
      <c r="C56" s="552">
        <v>17.84</v>
      </c>
      <c r="D56" s="552">
        <v>18.43</v>
      </c>
      <c r="E56" s="552">
        <v>19.02</v>
      </c>
      <c r="F56" s="552">
        <v>19.62</v>
      </c>
      <c r="G56" s="552">
        <v>20.21</v>
      </c>
      <c r="H56" s="552">
        <v>20.81</v>
      </c>
      <c r="I56" s="552">
        <v>21.4</v>
      </c>
      <c r="J56" s="552">
        <v>22</v>
      </c>
      <c r="K56" s="552">
        <v>22.59</v>
      </c>
      <c r="L56" s="552">
        <v>23.18</v>
      </c>
      <c r="O56" s="38"/>
      <c r="P56" s="38"/>
      <c r="Q56" s="38"/>
      <c r="R56" s="38"/>
      <c r="S56" s="38"/>
      <c r="T56" s="38"/>
      <c r="U56" s="38"/>
      <c r="V56" s="38"/>
      <c r="W56" s="38"/>
      <c r="X56" s="38"/>
    </row>
    <row r="57" spans="1:24" x14ac:dyDescent="0.2">
      <c r="A57" s="595"/>
      <c r="B57" s="267" t="s">
        <v>13</v>
      </c>
      <c r="C57" s="552">
        <v>26.759999999999998</v>
      </c>
      <c r="D57" s="552">
        <v>27.645</v>
      </c>
      <c r="E57" s="552">
        <v>28.53</v>
      </c>
      <c r="F57" s="552">
        <v>29.43</v>
      </c>
      <c r="G57" s="552">
        <v>30.315000000000001</v>
      </c>
      <c r="H57" s="552">
        <v>31.214999999999996</v>
      </c>
      <c r="I57" s="552">
        <v>32.099999999999994</v>
      </c>
      <c r="J57" s="552">
        <v>33</v>
      </c>
      <c r="K57" s="552">
        <v>33.884999999999998</v>
      </c>
      <c r="L57" s="552">
        <v>34.769999999999996</v>
      </c>
      <c r="O57" s="38"/>
      <c r="P57" s="38"/>
      <c r="Q57" s="38"/>
      <c r="R57" s="38"/>
      <c r="S57" s="38"/>
      <c r="T57" s="38"/>
      <c r="U57" s="38"/>
      <c r="V57" s="38"/>
      <c r="W57" s="38"/>
      <c r="X57" s="38"/>
    </row>
    <row r="58" spans="1:24" x14ac:dyDescent="0.2">
      <c r="A58" s="595">
        <v>7</v>
      </c>
      <c r="B58" s="267" t="s">
        <v>12</v>
      </c>
      <c r="C58" s="552">
        <v>19.82</v>
      </c>
      <c r="D58" s="552">
        <v>20.48</v>
      </c>
      <c r="E58" s="552">
        <v>21.14</v>
      </c>
      <c r="F58" s="552">
        <v>21.8</v>
      </c>
      <c r="G58" s="552">
        <v>22.46</v>
      </c>
      <c r="H58" s="552">
        <v>23.12</v>
      </c>
      <c r="I58" s="552">
        <v>23.78</v>
      </c>
      <c r="J58" s="552">
        <v>24.44</v>
      </c>
      <c r="K58" s="552">
        <v>25.1</v>
      </c>
      <c r="L58" s="552">
        <v>25.77</v>
      </c>
      <c r="O58" s="38"/>
      <c r="P58" s="38"/>
      <c r="Q58" s="38"/>
      <c r="R58" s="38"/>
      <c r="S58" s="38"/>
      <c r="T58" s="38"/>
      <c r="U58" s="38"/>
      <c r="V58" s="38"/>
      <c r="W58" s="38"/>
      <c r="X58" s="38"/>
    </row>
    <row r="59" spans="1:24" x14ac:dyDescent="0.2">
      <c r="A59" s="595"/>
      <c r="B59" s="267" t="s">
        <v>13</v>
      </c>
      <c r="C59" s="552">
        <v>29.73</v>
      </c>
      <c r="D59" s="552">
        <v>30.72</v>
      </c>
      <c r="E59" s="552">
        <v>31.71</v>
      </c>
      <c r="F59" s="552">
        <v>32.700000000000003</v>
      </c>
      <c r="G59" s="552">
        <v>33.69</v>
      </c>
      <c r="H59" s="552">
        <v>34.68</v>
      </c>
      <c r="I59" s="552">
        <v>35.67</v>
      </c>
      <c r="J59" s="552">
        <v>36.660000000000004</v>
      </c>
      <c r="K59" s="552">
        <v>37.650000000000006</v>
      </c>
      <c r="L59" s="552">
        <v>38.655000000000001</v>
      </c>
      <c r="O59" s="38"/>
      <c r="P59" s="38"/>
      <c r="Q59" s="38"/>
      <c r="R59" s="38"/>
      <c r="S59" s="38"/>
      <c r="T59" s="38"/>
      <c r="U59" s="38"/>
      <c r="V59" s="38"/>
      <c r="W59" s="38"/>
      <c r="X59" s="38"/>
    </row>
    <row r="60" spans="1:24" x14ac:dyDescent="0.2">
      <c r="A60" s="595">
        <v>8</v>
      </c>
      <c r="B60" s="267" t="s">
        <v>12</v>
      </c>
      <c r="C60" s="552">
        <v>21.95</v>
      </c>
      <c r="D60" s="552">
        <v>22.68</v>
      </c>
      <c r="E60" s="552">
        <v>23.41</v>
      </c>
      <c r="F60" s="552">
        <v>24.15</v>
      </c>
      <c r="G60" s="552">
        <v>24.88</v>
      </c>
      <c r="H60" s="552">
        <v>25.61</v>
      </c>
      <c r="I60" s="552">
        <v>26.34</v>
      </c>
      <c r="J60" s="552">
        <v>27.07</v>
      </c>
      <c r="K60" s="552">
        <v>27.81</v>
      </c>
      <c r="L60" s="552">
        <v>28.54</v>
      </c>
      <c r="O60" s="38"/>
      <c r="P60" s="38"/>
      <c r="Q60" s="38"/>
      <c r="R60" s="38"/>
      <c r="S60" s="38"/>
      <c r="T60" s="38"/>
      <c r="U60" s="38"/>
      <c r="V60" s="38"/>
      <c r="W60" s="38"/>
      <c r="X60" s="38"/>
    </row>
    <row r="61" spans="1:24" x14ac:dyDescent="0.2">
      <c r="A61" s="595"/>
      <c r="B61" s="267" t="s">
        <v>13</v>
      </c>
      <c r="C61" s="552">
        <v>32.924999999999997</v>
      </c>
      <c r="D61" s="552">
        <v>34.019999999999996</v>
      </c>
      <c r="E61" s="552">
        <v>35.115000000000002</v>
      </c>
      <c r="F61" s="552">
        <v>36.224999999999994</v>
      </c>
      <c r="G61" s="552">
        <v>37.32</v>
      </c>
      <c r="H61" s="552">
        <v>38.414999999999999</v>
      </c>
      <c r="I61" s="552">
        <v>39.51</v>
      </c>
      <c r="J61" s="552">
        <v>40.605000000000004</v>
      </c>
      <c r="K61" s="552">
        <v>41.714999999999996</v>
      </c>
      <c r="L61" s="552">
        <v>42.81</v>
      </c>
      <c r="O61" s="38"/>
      <c r="P61" s="38"/>
      <c r="Q61" s="38"/>
      <c r="R61" s="38"/>
      <c r="S61" s="38"/>
      <c r="T61" s="38"/>
      <c r="U61" s="38"/>
      <c r="V61" s="38"/>
      <c r="W61" s="38"/>
      <c r="X61" s="38"/>
    </row>
    <row r="62" spans="1:24" x14ac:dyDescent="0.2">
      <c r="A62" s="595">
        <v>9</v>
      </c>
      <c r="B62" s="267" t="s">
        <v>12</v>
      </c>
      <c r="C62" s="552">
        <v>24.24</v>
      </c>
      <c r="D62" s="552">
        <v>25.05</v>
      </c>
      <c r="E62" s="552">
        <v>25.86</v>
      </c>
      <c r="F62" s="552">
        <v>26.67</v>
      </c>
      <c r="G62" s="552">
        <v>27.48</v>
      </c>
      <c r="H62" s="552">
        <v>28.29</v>
      </c>
      <c r="I62" s="552">
        <v>29.09</v>
      </c>
      <c r="J62" s="552">
        <v>29.9</v>
      </c>
      <c r="K62" s="552">
        <v>30.71</v>
      </c>
      <c r="L62" s="552">
        <v>31.52</v>
      </c>
      <c r="O62" s="38"/>
      <c r="P62" s="38"/>
      <c r="Q62" s="38"/>
      <c r="R62" s="38"/>
      <c r="S62" s="38"/>
      <c r="T62" s="38"/>
      <c r="U62" s="38"/>
      <c r="V62" s="38"/>
      <c r="W62" s="38"/>
      <c r="X62" s="38"/>
    </row>
    <row r="63" spans="1:24" x14ac:dyDescent="0.2">
      <c r="A63" s="595"/>
      <c r="B63" s="267" t="s">
        <v>13</v>
      </c>
      <c r="C63" s="552">
        <v>36.36</v>
      </c>
      <c r="D63" s="552">
        <v>37.575000000000003</v>
      </c>
      <c r="E63" s="552">
        <v>38.79</v>
      </c>
      <c r="F63" s="552">
        <v>40.005000000000003</v>
      </c>
      <c r="G63" s="552">
        <v>41.22</v>
      </c>
      <c r="H63" s="552">
        <v>42.435000000000002</v>
      </c>
      <c r="I63" s="552">
        <v>43.634999999999998</v>
      </c>
      <c r="J63" s="552">
        <v>44.849999999999994</v>
      </c>
      <c r="K63" s="552">
        <v>46.064999999999998</v>
      </c>
      <c r="L63" s="552">
        <v>47.28</v>
      </c>
      <c r="O63" s="38"/>
      <c r="P63" s="38"/>
      <c r="Q63" s="38"/>
      <c r="R63" s="38"/>
      <c r="S63" s="38"/>
      <c r="T63" s="38"/>
      <c r="U63" s="38"/>
      <c r="V63" s="38"/>
      <c r="W63" s="38"/>
      <c r="X63" s="38"/>
    </row>
    <row r="64" spans="1:24" x14ac:dyDescent="0.2">
      <c r="A64" s="595">
        <v>10</v>
      </c>
      <c r="B64" s="267" t="s">
        <v>12</v>
      </c>
      <c r="C64" s="552">
        <v>26.7</v>
      </c>
      <c r="D64" s="552">
        <v>27.59</v>
      </c>
      <c r="E64" s="552">
        <v>28.48</v>
      </c>
      <c r="F64" s="552">
        <v>29.37</v>
      </c>
      <c r="G64" s="552">
        <v>30.26</v>
      </c>
      <c r="H64" s="552">
        <v>31.15</v>
      </c>
      <c r="I64" s="552">
        <v>32.04</v>
      </c>
      <c r="J64" s="552">
        <v>32.93</v>
      </c>
      <c r="K64" s="552">
        <v>33.82</v>
      </c>
      <c r="L64" s="552">
        <v>34.71</v>
      </c>
      <c r="O64" s="38"/>
      <c r="P64" s="38"/>
      <c r="Q64" s="38"/>
      <c r="R64" s="38"/>
      <c r="S64" s="38"/>
      <c r="T64" s="38"/>
      <c r="U64" s="38"/>
      <c r="V64" s="38"/>
      <c r="W64" s="38"/>
      <c r="X64" s="38"/>
    </row>
    <row r="65" spans="1:24" x14ac:dyDescent="0.2">
      <c r="A65" s="595"/>
      <c r="B65" s="267" t="s">
        <v>13</v>
      </c>
      <c r="C65" s="552">
        <v>40.049999999999997</v>
      </c>
      <c r="D65" s="552">
        <v>41.384999999999998</v>
      </c>
      <c r="E65" s="552">
        <v>42.72</v>
      </c>
      <c r="F65" s="552">
        <v>44.055</v>
      </c>
      <c r="G65" s="552">
        <v>45.39</v>
      </c>
      <c r="H65" s="552">
        <v>46.724999999999994</v>
      </c>
      <c r="I65" s="552">
        <v>48.06</v>
      </c>
      <c r="J65" s="552">
        <v>49.394999999999996</v>
      </c>
      <c r="K65" s="552">
        <v>50.730000000000004</v>
      </c>
      <c r="L65" s="552">
        <v>52.064999999999998</v>
      </c>
      <c r="O65" s="38"/>
      <c r="P65" s="38"/>
      <c r="Q65" s="38"/>
      <c r="R65" s="38"/>
      <c r="S65" s="38"/>
      <c r="T65" s="38"/>
      <c r="U65" s="38"/>
      <c r="V65" s="38"/>
      <c r="W65" s="38"/>
      <c r="X65" s="38"/>
    </row>
    <row r="66" spans="1:24" x14ac:dyDescent="0.2">
      <c r="A66" s="595">
        <v>11</v>
      </c>
      <c r="B66" s="267" t="s">
        <v>12</v>
      </c>
      <c r="C66" s="552">
        <v>29.33</v>
      </c>
      <c r="D66" s="552">
        <v>30.31</v>
      </c>
      <c r="E66" s="552">
        <v>31.29</v>
      </c>
      <c r="F66" s="552">
        <v>32.270000000000003</v>
      </c>
      <c r="G66" s="552">
        <v>33.24</v>
      </c>
      <c r="H66" s="552">
        <v>34.22</v>
      </c>
      <c r="I66" s="552">
        <v>35.200000000000003</v>
      </c>
      <c r="J66" s="552">
        <v>36.18</v>
      </c>
      <c r="K66" s="552">
        <v>37.159999999999997</v>
      </c>
      <c r="L66" s="552">
        <v>38.130000000000003</v>
      </c>
      <c r="O66" s="38"/>
      <c r="P66" s="38"/>
      <c r="Q66" s="38"/>
      <c r="R66" s="38"/>
      <c r="S66" s="38"/>
      <c r="T66" s="38"/>
      <c r="U66" s="38"/>
      <c r="V66" s="38"/>
      <c r="W66" s="38"/>
      <c r="X66" s="38"/>
    </row>
    <row r="67" spans="1:24" x14ac:dyDescent="0.2">
      <c r="A67" s="595"/>
      <c r="B67" s="267" t="s">
        <v>13</v>
      </c>
      <c r="C67" s="552">
        <v>43.994999999999997</v>
      </c>
      <c r="D67" s="552">
        <v>45.464999999999996</v>
      </c>
      <c r="E67" s="552">
        <v>46.935000000000002</v>
      </c>
      <c r="F67" s="552">
        <v>48.405000000000001</v>
      </c>
      <c r="G67" s="552">
        <v>49.86</v>
      </c>
      <c r="H67" s="552">
        <v>51.33</v>
      </c>
      <c r="I67" s="552">
        <v>52.800000000000004</v>
      </c>
      <c r="J67" s="552">
        <v>54.269999999999996</v>
      </c>
      <c r="K67" s="552">
        <v>55.739999999999995</v>
      </c>
      <c r="L67" s="552">
        <v>57.195000000000007</v>
      </c>
      <c r="O67" s="38"/>
      <c r="P67" s="38"/>
      <c r="Q67" s="38"/>
      <c r="R67" s="38"/>
      <c r="S67" s="38"/>
      <c r="T67" s="38"/>
      <c r="U67" s="38"/>
      <c r="V67" s="38"/>
      <c r="W67" s="38"/>
      <c r="X67" s="38"/>
    </row>
    <row r="68" spans="1:24" x14ac:dyDescent="0.2">
      <c r="A68" s="595">
        <v>12</v>
      </c>
      <c r="B68" s="267" t="s">
        <v>12</v>
      </c>
      <c r="C68" s="552">
        <v>35.159999999999997</v>
      </c>
      <c r="D68" s="552">
        <v>36.33</v>
      </c>
      <c r="E68" s="552">
        <v>37.5</v>
      </c>
      <c r="F68" s="552">
        <v>38.67</v>
      </c>
      <c r="G68" s="552">
        <v>39.85</v>
      </c>
      <c r="H68" s="552">
        <v>41.02</v>
      </c>
      <c r="I68" s="552">
        <v>42.19</v>
      </c>
      <c r="J68" s="552">
        <v>43.36</v>
      </c>
      <c r="K68" s="552">
        <v>44.53</v>
      </c>
      <c r="L68" s="552">
        <v>45.71</v>
      </c>
      <c r="O68" s="38"/>
      <c r="P68" s="38"/>
      <c r="Q68" s="38"/>
      <c r="R68" s="38"/>
      <c r="S68" s="38"/>
      <c r="T68" s="38"/>
      <c r="U68" s="38"/>
      <c r="V68" s="38"/>
      <c r="W68" s="38"/>
      <c r="X68" s="38"/>
    </row>
    <row r="69" spans="1:24" x14ac:dyDescent="0.2">
      <c r="A69" s="595"/>
      <c r="B69" s="267" t="s">
        <v>13</v>
      </c>
      <c r="C69" s="552">
        <v>52.739999999999995</v>
      </c>
      <c r="D69" s="552">
        <v>54.494999999999997</v>
      </c>
      <c r="E69" s="552">
        <v>56.25</v>
      </c>
      <c r="F69" s="552">
        <v>58.005000000000003</v>
      </c>
      <c r="G69" s="552">
        <v>59.775000000000006</v>
      </c>
      <c r="H69" s="552">
        <v>61.53</v>
      </c>
      <c r="I69" s="552">
        <v>63.284999999999997</v>
      </c>
      <c r="J69" s="552">
        <v>65.039999999999992</v>
      </c>
      <c r="K69" s="552">
        <v>66.795000000000002</v>
      </c>
      <c r="L69" s="552">
        <v>68.564999999999998</v>
      </c>
      <c r="O69" s="38"/>
      <c r="P69" s="38"/>
      <c r="Q69" s="38"/>
      <c r="R69" s="38"/>
      <c r="S69" s="38"/>
      <c r="T69" s="38"/>
      <c r="U69" s="38"/>
      <c r="V69" s="38"/>
      <c r="W69" s="38"/>
      <c r="X69" s="38"/>
    </row>
    <row r="70" spans="1:24" x14ac:dyDescent="0.2">
      <c r="A70" s="595">
        <v>13</v>
      </c>
      <c r="B70" s="267" t="s">
        <v>12</v>
      </c>
      <c r="C70" s="552">
        <v>41.81</v>
      </c>
      <c r="D70" s="552">
        <v>43.2</v>
      </c>
      <c r="E70" s="552">
        <v>44.59</v>
      </c>
      <c r="F70" s="552">
        <v>45.99</v>
      </c>
      <c r="G70" s="552">
        <v>47.38</v>
      </c>
      <c r="H70" s="552">
        <v>48.78</v>
      </c>
      <c r="I70" s="552">
        <v>50.17</v>
      </c>
      <c r="J70" s="552">
        <v>51.56</v>
      </c>
      <c r="K70" s="552">
        <v>52.96</v>
      </c>
      <c r="L70" s="552">
        <v>54.35</v>
      </c>
      <c r="O70" s="38"/>
      <c r="P70" s="38"/>
      <c r="Q70" s="38"/>
      <c r="R70" s="38"/>
      <c r="S70" s="38"/>
      <c r="T70" s="38"/>
      <c r="U70" s="38"/>
      <c r="V70" s="38"/>
      <c r="W70" s="38"/>
      <c r="X70" s="38"/>
    </row>
    <row r="71" spans="1:24" x14ac:dyDescent="0.2">
      <c r="A71" s="595"/>
      <c r="B71" s="267" t="s">
        <v>13</v>
      </c>
      <c r="C71" s="552">
        <v>62.715000000000003</v>
      </c>
      <c r="D71" s="552">
        <v>64.800000000000011</v>
      </c>
      <c r="E71" s="552">
        <v>66.885000000000005</v>
      </c>
      <c r="F71" s="552">
        <v>68.984999999999999</v>
      </c>
      <c r="G71" s="552">
        <v>71.070000000000007</v>
      </c>
      <c r="H71" s="552">
        <v>73.17</v>
      </c>
      <c r="I71" s="552">
        <v>75.254999999999995</v>
      </c>
      <c r="J71" s="552">
        <v>77.34</v>
      </c>
      <c r="K71" s="552">
        <v>79.44</v>
      </c>
      <c r="L71" s="552">
        <v>81.525000000000006</v>
      </c>
      <c r="O71" s="38"/>
      <c r="P71" s="38"/>
      <c r="Q71" s="38"/>
      <c r="R71" s="38"/>
      <c r="S71" s="38"/>
      <c r="T71" s="38"/>
      <c r="U71" s="38"/>
      <c r="V71" s="38"/>
      <c r="W71" s="38"/>
      <c r="X71" s="38"/>
    </row>
    <row r="72" spans="1:24" x14ac:dyDescent="0.2">
      <c r="A72" s="595">
        <v>14</v>
      </c>
      <c r="B72" s="267" t="s">
        <v>12</v>
      </c>
      <c r="C72" s="552">
        <v>49.4</v>
      </c>
      <c r="D72" s="552">
        <v>51.05</v>
      </c>
      <c r="E72" s="552">
        <v>52.7</v>
      </c>
      <c r="F72" s="552">
        <v>54.34</v>
      </c>
      <c r="G72" s="552">
        <v>55.99</v>
      </c>
      <c r="H72" s="552">
        <v>57.64</v>
      </c>
      <c r="I72" s="552">
        <v>59.28</v>
      </c>
      <c r="J72" s="552">
        <v>60.93</v>
      </c>
      <c r="K72" s="552">
        <v>62.58</v>
      </c>
      <c r="L72" s="552">
        <v>64.23</v>
      </c>
      <c r="O72" s="38"/>
      <c r="P72" s="38"/>
      <c r="Q72" s="38"/>
      <c r="R72" s="38"/>
      <c r="S72" s="38"/>
      <c r="T72" s="38"/>
      <c r="U72" s="38"/>
      <c r="V72" s="38"/>
      <c r="W72" s="38"/>
      <c r="X72" s="38"/>
    </row>
    <row r="73" spans="1:24" x14ac:dyDescent="0.2">
      <c r="A73" s="595"/>
      <c r="B73" s="267" t="s">
        <v>13</v>
      </c>
      <c r="C73" s="552">
        <v>74.099999999999994</v>
      </c>
      <c r="D73" s="552">
        <v>76.574999999999989</v>
      </c>
      <c r="E73" s="552">
        <v>79.050000000000011</v>
      </c>
      <c r="F73" s="552">
        <v>81.510000000000005</v>
      </c>
      <c r="G73" s="552">
        <v>83.984999999999999</v>
      </c>
      <c r="H73" s="552">
        <v>86.460000000000008</v>
      </c>
      <c r="I73" s="552">
        <v>88.92</v>
      </c>
      <c r="J73" s="552">
        <v>91.394999999999996</v>
      </c>
      <c r="K73" s="552">
        <v>93.87</v>
      </c>
      <c r="L73" s="552">
        <v>96.344999999999999</v>
      </c>
    </row>
    <row r="74" spans="1:24" x14ac:dyDescent="0.2">
      <c r="A74" s="595">
        <v>15</v>
      </c>
      <c r="B74" s="267" t="s">
        <v>12</v>
      </c>
      <c r="C74" s="552">
        <v>58.11</v>
      </c>
      <c r="D74" s="552">
        <v>60.05</v>
      </c>
      <c r="E74" s="552">
        <v>61.99</v>
      </c>
      <c r="F74" s="552">
        <v>63.92</v>
      </c>
      <c r="G74" s="552">
        <v>65.86</v>
      </c>
      <c r="H74" s="552">
        <v>67.8</v>
      </c>
      <c r="I74" s="552">
        <v>69.73</v>
      </c>
      <c r="J74" s="552">
        <v>71.67</v>
      </c>
      <c r="K74" s="552">
        <v>73.61</v>
      </c>
      <c r="L74" s="552">
        <v>75.55</v>
      </c>
    </row>
    <row r="75" spans="1:24" x14ac:dyDescent="0.2">
      <c r="A75" s="595"/>
      <c r="B75" s="267" t="s">
        <v>13</v>
      </c>
      <c r="C75" s="552">
        <v>87.164999999999992</v>
      </c>
      <c r="D75" s="552">
        <v>90.074999999999989</v>
      </c>
      <c r="E75" s="552">
        <v>92.984999999999999</v>
      </c>
      <c r="F75" s="552">
        <v>95.88</v>
      </c>
      <c r="G75" s="552">
        <v>98.789999999999992</v>
      </c>
      <c r="H75" s="552">
        <v>101.69999999999999</v>
      </c>
      <c r="I75" s="552">
        <v>104.595</v>
      </c>
      <c r="J75" s="552">
        <v>107.505</v>
      </c>
      <c r="K75" s="552">
        <v>110.41499999999999</v>
      </c>
      <c r="L75" s="552">
        <v>113.32499999999999</v>
      </c>
    </row>
    <row r="77" spans="1:24" x14ac:dyDescent="0.2">
      <c r="N77" s="139" t="s">
        <v>791</v>
      </c>
      <c r="O77" s="139"/>
    </row>
    <row r="78" spans="1:24" x14ac:dyDescent="0.2">
      <c r="N78" s="78" t="s">
        <v>786</v>
      </c>
      <c r="O78" s="78" t="s">
        <v>788</v>
      </c>
    </row>
    <row r="79" spans="1:24" x14ac:dyDescent="0.2">
      <c r="A79" s="150" t="s">
        <v>784</v>
      </c>
      <c r="B79" s="150"/>
      <c r="C79" s="150"/>
      <c r="D79" s="150"/>
      <c r="E79" s="150"/>
      <c r="F79" s="150"/>
      <c r="G79" s="68" t="s">
        <v>797</v>
      </c>
      <c r="H79" s="68"/>
      <c r="I79" s="16"/>
      <c r="J79" s="16"/>
      <c r="K79" s="16"/>
      <c r="L79" s="16"/>
      <c r="N79" s="269" t="s">
        <v>789</v>
      </c>
      <c r="O79" s="270">
        <v>0.27129999999999999</v>
      </c>
    </row>
    <row r="80" spans="1:24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N80" s="269" t="s">
        <v>1007</v>
      </c>
      <c r="O80" s="270">
        <v>0.1585</v>
      </c>
    </row>
    <row r="81" spans="1:15" x14ac:dyDescent="0.2">
      <c r="A81" s="141"/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N81" s="269" t="s">
        <v>1008</v>
      </c>
      <c r="O81" s="146">
        <v>0.15359999999999999</v>
      </c>
    </row>
    <row r="82" spans="1:15" x14ac:dyDescent="0.2">
      <c r="A82" s="141" t="str">
        <f>$A$10</f>
        <v>Grade</v>
      </c>
      <c r="B82" s="141" t="str">
        <f t="shared" ref="B82:L83" si="254">B45</f>
        <v>B/O</v>
      </c>
      <c r="C82" s="141" t="str">
        <f t="shared" si="254"/>
        <v>Step 1</v>
      </c>
      <c r="D82" s="141" t="str">
        <f t="shared" si="254"/>
        <v>Step 2</v>
      </c>
      <c r="E82" s="141" t="str">
        <f t="shared" si="254"/>
        <v>Step 3</v>
      </c>
      <c r="F82" s="141" t="str">
        <f t="shared" si="254"/>
        <v>Step 4</v>
      </c>
      <c r="G82" s="141" t="str">
        <f t="shared" si="254"/>
        <v>Step 5</v>
      </c>
      <c r="H82" s="141" t="str">
        <f t="shared" si="254"/>
        <v>Step 6</v>
      </c>
      <c r="I82" s="141" t="str">
        <f t="shared" si="254"/>
        <v>Step 7</v>
      </c>
      <c r="J82" s="141" t="str">
        <f t="shared" si="254"/>
        <v>Step 8</v>
      </c>
      <c r="K82" s="141" t="str">
        <f t="shared" si="254"/>
        <v>Step 9</v>
      </c>
      <c r="L82" s="141" t="str">
        <f t="shared" si="254"/>
        <v>Step 10</v>
      </c>
      <c r="N82" s="269" t="s">
        <v>1009</v>
      </c>
      <c r="O82" s="146">
        <v>0.20699999999999999</v>
      </c>
    </row>
    <row r="83" spans="1:15" x14ac:dyDescent="0.2">
      <c r="A83" s="141">
        <f>$A$11</f>
        <v>1</v>
      </c>
      <c r="B83" s="141" t="str">
        <f t="shared" si="254"/>
        <v>B</v>
      </c>
      <c r="C83" s="141">
        <f t="shared" si="254"/>
        <v>10.38</v>
      </c>
      <c r="D83" s="141">
        <f t="shared" si="254"/>
        <v>10.73</v>
      </c>
      <c r="E83" s="141">
        <f t="shared" si="254"/>
        <v>11.08</v>
      </c>
      <c r="F83" s="141">
        <f t="shared" si="254"/>
        <v>11.42</v>
      </c>
      <c r="G83" s="141">
        <f t="shared" si="254"/>
        <v>11.77</v>
      </c>
      <c r="H83" s="141">
        <f t="shared" si="254"/>
        <v>11.97</v>
      </c>
      <c r="I83" s="141">
        <f t="shared" si="254"/>
        <v>12.31</v>
      </c>
      <c r="J83" s="141">
        <f t="shared" si="254"/>
        <v>12.65</v>
      </c>
      <c r="K83" s="141">
        <f t="shared" si="254"/>
        <v>12.67</v>
      </c>
      <c r="L83" s="141">
        <f t="shared" si="254"/>
        <v>12.99</v>
      </c>
      <c r="N83" s="269" t="s">
        <v>1010</v>
      </c>
      <c r="O83" s="146">
        <v>0.15970000000000001</v>
      </c>
    </row>
    <row r="84" spans="1:15" x14ac:dyDescent="0.2">
      <c r="A84" s="141">
        <f t="shared" ref="A84:L84" si="255">A48</f>
        <v>2</v>
      </c>
      <c r="B84" s="141" t="str">
        <f t="shared" si="255"/>
        <v>B</v>
      </c>
      <c r="C84" s="141">
        <f t="shared" si="255"/>
        <v>11.68</v>
      </c>
      <c r="D84" s="141">
        <f t="shared" si="255"/>
        <v>11.95</v>
      </c>
      <c r="E84" s="141">
        <f t="shared" si="255"/>
        <v>12.34</v>
      </c>
      <c r="F84" s="141">
        <f t="shared" si="255"/>
        <v>12.67</v>
      </c>
      <c r="G84" s="141">
        <f t="shared" si="255"/>
        <v>12.81</v>
      </c>
      <c r="H84" s="141">
        <f t="shared" si="255"/>
        <v>13.19</v>
      </c>
      <c r="I84" s="141">
        <f t="shared" si="255"/>
        <v>13.57</v>
      </c>
      <c r="J84" s="141">
        <f t="shared" si="255"/>
        <v>13.94</v>
      </c>
      <c r="K84" s="141">
        <f t="shared" si="255"/>
        <v>14.32</v>
      </c>
      <c r="L84" s="141">
        <f t="shared" si="255"/>
        <v>14.7</v>
      </c>
      <c r="N84" s="269" t="s">
        <v>1011</v>
      </c>
      <c r="O84" s="146">
        <v>0.26729999999999998</v>
      </c>
    </row>
    <row r="85" spans="1:15" x14ac:dyDescent="0.2">
      <c r="A85" s="141">
        <f t="shared" ref="A85:L85" si="256">A50</f>
        <v>3</v>
      </c>
      <c r="B85" s="141" t="str">
        <f t="shared" si="256"/>
        <v>B</v>
      </c>
      <c r="C85" s="141">
        <f t="shared" si="256"/>
        <v>12.74</v>
      </c>
      <c r="D85" s="141">
        <f t="shared" si="256"/>
        <v>13.16</v>
      </c>
      <c r="E85" s="141">
        <f t="shared" si="256"/>
        <v>13.59</v>
      </c>
      <c r="F85" s="141">
        <f t="shared" si="256"/>
        <v>14.01</v>
      </c>
      <c r="G85" s="141">
        <f t="shared" si="256"/>
        <v>14.44</v>
      </c>
      <c r="H85" s="141">
        <f t="shared" si="256"/>
        <v>14.86</v>
      </c>
      <c r="I85" s="141">
        <f t="shared" si="256"/>
        <v>15.29</v>
      </c>
      <c r="J85" s="141">
        <f t="shared" si="256"/>
        <v>15.71</v>
      </c>
      <c r="K85" s="141">
        <f t="shared" si="256"/>
        <v>16.14</v>
      </c>
      <c r="L85" s="141">
        <f t="shared" si="256"/>
        <v>16.559999999999999</v>
      </c>
      <c r="N85" s="269" t="s">
        <v>1012</v>
      </c>
      <c r="O85" s="146">
        <v>0.18659999999999999</v>
      </c>
    </row>
    <row r="86" spans="1:15" x14ac:dyDescent="0.2">
      <c r="A86" s="141">
        <f t="shared" ref="A86:L86" si="257">A52</f>
        <v>4</v>
      </c>
      <c r="B86" s="141" t="str">
        <f t="shared" si="257"/>
        <v>B</v>
      </c>
      <c r="C86" s="141">
        <f t="shared" si="257"/>
        <v>14.3</v>
      </c>
      <c r="D86" s="141">
        <f t="shared" si="257"/>
        <v>14.78</v>
      </c>
      <c r="E86" s="141">
        <f t="shared" si="257"/>
        <v>15.25</v>
      </c>
      <c r="F86" s="141">
        <f t="shared" si="257"/>
        <v>15.73</v>
      </c>
      <c r="G86" s="141">
        <f t="shared" si="257"/>
        <v>16.21</v>
      </c>
      <c r="H86" s="141">
        <f t="shared" si="257"/>
        <v>16.68</v>
      </c>
      <c r="I86" s="141">
        <f t="shared" si="257"/>
        <v>17.16</v>
      </c>
      <c r="J86" s="141">
        <f t="shared" si="257"/>
        <v>17.64</v>
      </c>
      <c r="K86" s="141">
        <f t="shared" si="257"/>
        <v>18.11</v>
      </c>
      <c r="L86" s="141">
        <f t="shared" si="257"/>
        <v>18.59</v>
      </c>
      <c r="N86" s="269" t="s">
        <v>1013</v>
      </c>
      <c r="O86" s="146">
        <v>0.1565</v>
      </c>
    </row>
    <row r="87" spans="1:15" x14ac:dyDescent="0.2">
      <c r="A87" s="141">
        <f t="shared" ref="A87:L87" si="258">A54</f>
        <v>5</v>
      </c>
      <c r="B87" s="141" t="str">
        <f t="shared" si="258"/>
        <v>B</v>
      </c>
      <c r="C87" s="141">
        <f t="shared" si="258"/>
        <v>16</v>
      </c>
      <c r="D87" s="141">
        <f t="shared" si="258"/>
        <v>16.53</v>
      </c>
      <c r="E87" s="141">
        <f t="shared" si="258"/>
        <v>17.07</v>
      </c>
      <c r="F87" s="141">
        <f t="shared" si="258"/>
        <v>17.600000000000001</v>
      </c>
      <c r="G87" s="141">
        <f t="shared" si="258"/>
        <v>18.13</v>
      </c>
      <c r="H87" s="141">
        <f t="shared" si="258"/>
        <v>18.670000000000002</v>
      </c>
      <c r="I87" s="141">
        <f t="shared" si="258"/>
        <v>19.2</v>
      </c>
      <c r="J87" s="141">
        <f t="shared" si="258"/>
        <v>19.739999999999998</v>
      </c>
      <c r="K87" s="141">
        <f t="shared" si="258"/>
        <v>20.27</v>
      </c>
      <c r="L87" s="141">
        <f t="shared" si="258"/>
        <v>20.8</v>
      </c>
      <c r="N87" s="269" t="s">
        <v>1014</v>
      </c>
      <c r="O87" s="146">
        <v>0.26850000000000002</v>
      </c>
    </row>
    <row r="88" spans="1:15" x14ac:dyDescent="0.2">
      <c r="A88" s="141">
        <f t="shared" ref="A88:L88" si="259">A56</f>
        <v>6</v>
      </c>
      <c r="B88" s="141" t="str">
        <f t="shared" si="259"/>
        <v>B</v>
      </c>
      <c r="C88" s="141">
        <f t="shared" si="259"/>
        <v>17.84</v>
      </c>
      <c r="D88" s="141">
        <f t="shared" si="259"/>
        <v>18.43</v>
      </c>
      <c r="E88" s="141">
        <f t="shared" si="259"/>
        <v>19.02</v>
      </c>
      <c r="F88" s="141">
        <f t="shared" si="259"/>
        <v>19.62</v>
      </c>
      <c r="G88" s="141">
        <f t="shared" si="259"/>
        <v>20.21</v>
      </c>
      <c r="H88" s="141">
        <f t="shared" si="259"/>
        <v>20.81</v>
      </c>
      <c r="I88" s="141">
        <f t="shared" si="259"/>
        <v>21.4</v>
      </c>
      <c r="J88" s="141">
        <f t="shared" si="259"/>
        <v>22</v>
      </c>
      <c r="K88" s="141">
        <f t="shared" si="259"/>
        <v>22.59</v>
      </c>
      <c r="L88" s="141">
        <f t="shared" si="259"/>
        <v>23.18</v>
      </c>
      <c r="N88" s="269" t="s">
        <v>1015</v>
      </c>
      <c r="O88" s="146">
        <v>0.19520000000000001</v>
      </c>
    </row>
    <row r="89" spans="1:15" x14ac:dyDescent="0.2">
      <c r="A89" s="141">
        <f t="shared" ref="A89:L89" si="260">A58</f>
        <v>7</v>
      </c>
      <c r="B89" s="141" t="str">
        <f t="shared" si="260"/>
        <v>B</v>
      </c>
      <c r="C89" s="141">
        <f t="shared" si="260"/>
        <v>19.82</v>
      </c>
      <c r="D89" s="141">
        <f t="shared" si="260"/>
        <v>20.48</v>
      </c>
      <c r="E89" s="141">
        <f t="shared" si="260"/>
        <v>21.14</v>
      </c>
      <c r="F89" s="141">
        <f t="shared" si="260"/>
        <v>21.8</v>
      </c>
      <c r="G89" s="141">
        <f t="shared" si="260"/>
        <v>22.46</v>
      </c>
      <c r="H89" s="141">
        <f t="shared" si="260"/>
        <v>23.12</v>
      </c>
      <c r="I89" s="141">
        <f t="shared" si="260"/>
        <v>23.78</v>
      </c>
      <c r="J89" s="141">
        <f t="shared" si="260"/>
        <v>24.44</v>
      </c>
      <c r="K89" s="141">
        <f t="shared" si="260"/>
        <v>25.1</v>
      </c>
      <c r="L89" s="141">
        <f t="shared" si="260"/>
        <v>25.77</v>
      </c>
      <c r="N89" s="269" t="s">
        <v>1016</v>
      </c>
      <c r="O89" s="146">
        <v>0.1971</v>
      </c>
    </row>
    <row r="90" spans="1:15" x14ac:dyDescent="0.2">
      <c r="A90" s="141">
        <f t="shared" ref="A90:L90" si="261">A60</f>
        <v>8</v>
      </c>
      <c r="B90" s="141" t="str">
        <f t="shared" si="261"/>
        <v>B</v>
      </c>
      <c r="C90" s="141">
        <f t="shared" si="261"/>
        <v>21.95</v>
      </c>
      <c r="D90" s="141">
        <f t="shared" si="261"/>
        <v>22.68</v>
      </c>
      <c r="E90" s="141">
        <f t="shared" si="261"/>
        <v>23.41</v>
      </c>
      <c r="F90" s="141">
        <f t="shared" si="261"/>
        <v>24.15</v>
      </c>
      <c r="G90" s="141">
        <f t="shared" si="261"/>
        <v>24.88</v>
      </c>
      <c r="H90" s="141">
        <f t="shared" si="261"/>
        <v>25.61</v>
      </c>
      <c r="I90" s="141">
        <f t="shared" si="261"/>
        <v>26.34</v>
      </c>
      <c r="J90" s="141">
        <f t="shared" si="261"/>
        <v>27.07</v>
      </c>
      <c r="K90" s="141">
        <f t="shared" si="261"/>
        <v>27.81</v>
      </c>
      <c r="L90" s="141">
        <f t="shared" si="261"/>
        <v>28.54</v>
      </c>
      <c r="N90" s="269" t="s">
        <v>1017</v>
      </c>
      <c r="O90" s="146">
        <v>0.15989999999999999</v>
      </c>
    </row>
    <row r="91" spans="1:15" x14ac:dyDescent="0.2">
      <c r="A91" s="141">
        <f t="shared" ref="A91:L91" si="262">A62</f>
        <v>9</v>
      </c>
      <c r="B91" s="141" t="str">
        <f t="shared" si="262"/>
        <v>B</v>
      </c>
      <c r="C91" s="141">
        <f t="shared" si="262"/>
        <v>24.24</v>
      </c>
      <c r="D91" s="141">
        <f t="shared" si="262"/>
        <v>25.05</v>
      </c>
      <c r="E91" s="141">
        <f t="shared" si="262"/>
        <v>25.86</v>
      </c>
      <c r="F91" s="141">
        <f t="shared" si="262"/>
        <v>26.67</v>
      </c>
      <c r="G91" s="141">
        <f t="shared" si="262"/>
        <v>27.48</v>
      </c>
      <c r="H91" s="141">
        <f t="shared" si="262"/>
        <v>28.29</v>
      </c>
      <c r="I91" s="141">
        <f t="shared" si="262"/>
        <v>29.09</v>
      </c>
      <c r="J91" s="141">
        <f t="shared" si="262"/>
        <v>29.9</v>
      </c>
      <c r="K91" s="141">
        <f t="shared" si="262"/>
        <v>30.71</v>
      </c>
      <c r="L91" s="141">
        <f t="shared" si="262"/>
        <v>31.52</v>
      </c>
      <c r="N91" s="269" t="s">
        <v>1018</v>
      </c>
      <c r="O91" s="146">
        <v>0.18490000000000001</v>
      </c>
    </row>
    <row r="92" spans="1:15" x14ac:dyDescent="0.2">
      <c r="A92" s="141">
        <f t="shared" ref="A92:L92" si="263">A64</f>
        <v>10</v>
      </c>
      <c r="B92" s="141" t="str">
        <f t="shared" si="263"/>
        <v>B</v>
      </c>
      <c r="C92" s="141">
        <f t="shared" si="263"/>
        <v>26.7</v>
      </c>
      <c r="D92" s="141">
        <f t="shared" si="263"/>
        <v>27.59</v>
      </c>
      <c r="E92" s="141">
        <f t="shared" si="263"/>
        <v>28.48</v>
      </c>
      <c r="F92" s="141">
        <f t="shared" si="263"/>
        <v>29.37</v>
      </c>
      <c r="G92" s="141">
        <f t="shared" si="263"/>
        <v>30.26</v>
      </c>
      <c r="H92" s="141">
        <f t="shared" si="263"/>
        <v>31.15</v>
      </c>
      <c r="I92" s="141">
        <f t="shared" si="263"/>
        <v>32.04</v>
      </c>
      <c r="J92" s="141">
        <f t="shared" si="263"/>
        <v>32.93</v>
      </c>
      <c r="K92" s="141">
        <f t="shared" si="263"/>
        <v>33.82</v>
      </c>
      <c r="L92" s="141">
        <f t="shared" si="263"/>
        <v>34.71</v>
      </c>
      <c r="N92" s="269" t="s">
        <v>1019</v>
      </c>
      <c r="O92" s="146">
        <v>0.2261</v>
      </c>
    </row>
    <row r="93" spans="1:15" x14ac:dyDescent="0.2">
      <c r="A93" s="141">
        <f t="shared" ref="A93:L93" si="264">A66</f>
        <v>11</v>
      </c>
      <c r="B93" s="141" t="str">
        <f t="shared" si="264"/>
        <v>B</v>
      </c>
      <c r="C93" s="141">
        <f t="shared" si="264"/>
        <v>29.33</v>
      </c>
      <c r="D93" s="141">
        <f t="shared" si="264"/>
        <v>30.31</v>
      </c>
      <c r="E93" s="141">
        <f t="shared" si="264"/>
        <v>31.29</v>
      </c>
      <c r="F93" s="141">
        <f t="shared" si="264"/>
        <v>32.270000000000003</v>
      </c>
      <c r="G93" s="141">
        <f t="shared" si="264"/>
        <v>33.24</v>
      </c>
      <c r="H93" s="141">
        <f t="shared" si="264"/>
        <v>34.22</v>
      </c>
      <c r="I93" s="141">
        <f t="shared" si="264"/>
        <v>35.200000000000003</v>
      </c>
      <c r="J93" s="141">
        <f t="shared" si="264"/>
        <v>36.18</v>
      </c>
      <c r="K93" s="141">
        <f t="shared" si="264"/>
        <v>37.159999999999997</v>
      </c>
      <c r="L93" s="141">
        <f t="shared" si="264"/>
        <v>38.130000000000003</v>
      </c>
      <c r="N93" s="269" t="s">
        <v>1020</v>
      </c>
      <c r="O93" s="146">
        <v>0.15559999999999999</v>
      </c>
    </row>
    <row r="94" spans="1:15" x14ac:dyDescent="0.2">
      <c r="A94" s="141">
        <f t="shared" ref="A94:L94" si="265">A68</f>
        <v>12</v>
      </c>
      <c r="B94" s="141" t="str">
        <f t="shared" si="265"/>
        <v>B</v>
      </c>
      <c r="C94" s="141">
        <f t="shared" si="265"/>
        <v>35.159999999999997</v>
      </c>
      <c r="D94" s="141">
        <f t="shared" si="265"/>
        <v>36.33</v>
      </c>
      <c r="E94" s="141">
        <f t="shared" si="265"/>
        <v>37.5</v>
      </c>
      <c r="F94" s="141">
        <f t="shared" si="265"/>
        <v>38.67</v>
      </c>
      <c r="G94" s="141">
        <f t="shared" si="265"/>
        <v>39.85</v>
      </c>
      <c r="H94" s="141">
        <f t="shared" si="265"/>
        <v>41.02</v>
      </c>
      <c r="I94" s="141">
        <f t="shared" si="265"/>
        <v>42.19</v>
      </c>
      <c r="J94" s="141">
        <f t="shared" si="265"/>
        <v>43.36</v>
      </c>
      <c r="K94" s="141">
        <f t="shared" si="265"/>
        <v>44.53</v>
      </c>
      <c r="L94" s="141">
        <f t="shared" si="265"/>
        <v>45.71</v>
      </c>
      <c r="N94" s="269" t="s">
        <v>1021</v>
      </c>
      <c r="O94" s="146">
        <v>0.1759</v>
      </c>
    </row>
    <row r="95" spans="1:15" x14ac:dyDescent="0.2">
      <c r="A95" s="141">
        <f t="shared" ref="A95:L95" si="266">A70</f>
        <v>13</v>
      </c>
      <c r="B95" s="141" t="str">
        <f t="shared" si="266"/>
        <v>B</v>
      </c>
      <c r="C95" s="141">
        <f t="shared" si="266"/>
        <v>41.81</v>
      </c>
      <c r="D95" s="141">
        <f t="shared" si="266"/>
        <v>43.2</v>
      </c>
      <c r="E95" s="141">
        <f t="shared" si="266"/>
        <v>44.59</v>
      </c>
      <c r="F95" s="141">
        <f t="shared" si="266"/>
        <v>45.99</v>
      </c>
      <c r="G95" s="141">
        <f t="shared" si="266"/>
        <v>47.38</v>
      </c>
      <c r="H95" s="141">
        <f t="shared" si="266"/>
        <v>48.78</v>
      </c>
      <c r="I95" s="141">
        <f t="shared" si="266"/>
        <v>50.17</v>
      </c>
      <c r="J95" s="141">
        <f t="shared" si="266"/>
        <v>51.56</v>
      </c>
      <c r="K95" s="141">
        <f t="shared" si="266"/>
        <v>52.96</v>
      </c>
      <c r="L95" s="141">
        <f t="shared" si="266"/>
        <v>54.35</v>
      </c>
      <c r="N95" s="269" t="s">
        <v>1022</v>
      </c>
      <c r="O95" s="146">
        <v>0.2465</v>
      </c>
    </row>
    <row r="96" spans="1:15" x14ac:dyDescent="0.2">
      <c r="A96" s="141">
        <f t="shared" ref="A96:L96" si="267">A72</f>
        <v>14</v>
      </c>
      <c r="B96" s="141" t="str">
        <f t="shared" si="267"/>
        <v>B</v>
      </c>
      <c r="C96" s="141">
        <f t="shared" si="267"/>
        <v>49.4</v>
      </c>
      <c r="D96" s="141">
        <f t="shared" si="267"/>
        <v>51.05</v>
      </c>
      <c r="E96" s="141">
        <f t="shared" si="267"/>
        <v>52.7</v>
      </c>
      <c r="F96" s="141">
        <f t="shared" si="267"/>
        <v>54.34</v>
      </c>
      <c r="G96" s="141">
        <f t="shared" si="267"/>
        <v>55.99</v>
      </c>
      <c r="H96" s="141">
        <f t="shared" si="267"/>
        <v>57.64</v>
      </c>
      <c r="I96" s="141">
        <f t="shared" si="267"/>
        <v>59.28</v>
      </c>
      <c r="J96" s="141">
        <f t="shared" si="267"/>
        <v>60.93</v>
      </c>
      <c r="K96" s="141">
        <f t="shared" si="267"/>
        <v>62.58</v>
      </c>
      <c r="L96" s="141">
        <f t="shared" si="267"/>
        <v>64.23</v>
      </c>
      <c r="N96" s="269" t="s">
        <v>1023</v>
      </c>
      <c r="O96" s="146">
        <v>0.25679999999999997</v>
      </c>
    </row>
    <row r="97" spans="1:15" x14ac:dyDescent="0.2">
      <c r="A97" s="141">
        <f t="shared" ref="A97:L97" si="268">A74</f>
        <v>15</v>
      </c>
      <c r="B97" s="141" t="str">
        <f t="shared" si="268"/>
        <v>B</v>
      </c>
      <c r="C97" s="141">
        <f t="shared" si="268"/>
        <v>58.11</v>
      </c>
      <c r="D97" s="141">
        <f t="shared" si="268"/>
        <v>60.05</v>
      </c>
      <c r="E97" s="141">
        <f t="shared" si="268"/>
        <v>61.99</v>
      </c>
      <c r="F97" s="141">
        <f t="shared" si="268"/>
        <v>63.92</v>
      </c>
      <c r="G97" s="141">
        <f t="shared" si="268"/>
        <v>65.86</v>
      </c>
      <c r="H97" s="141">
        <f t="shared" si="268"/>
        <v>67.8</v>
      </c>
      <c r="I97" s="141">
        <f t="shared" si="268"/>
        <v>69.73</v>
      </c>
      <c r="J97" s="141">
        <f t="shared" si="268"/>
        <v>71.67</v>
      </c>
      <c r="K97" s="141">
        <f t="shared" si="268"/>
        <v>73.61</v>
      </c>
      <c r="L97" s="141">
        <f t="shared" si="268"/>
        <v>75.55</v>
      </c>
      <c r="N97" s="269" t="s">
        <v>1024</v>
      </c>
      <c r="O97" s="146">
        <v>0.15629999999999999</v>
      </c>
    </row>
    <row r="98" spans="1:15" x14ac:dyDescent="0.2">
      <c r="A98" s="141">
        <v>0</v>
      </c>
      <c r="B98" s="141">
        <v>0</v>
      </c>
      <c r="C98" s="141">
        <v>0</v>
      </c>
      <c r="D98" s="141"/>
      <c r="E98" s="141"/>
      <c r="F98" s="141"/>
      <c r="G98" s="141"/>
      <c r="H98" s="141"/>
      <c r="I98" s="141"/>
      <c r="J98" s="141"/>
      <c r="K98" s="141"/>
      <c r="L98" s="141"/>
      <c r="N98" s="269" t="s">
        <v>1025</v>
      </c>
      <c r="O98" s="146">
        <v>0.2757</v>
      </c>
    </row>
    <row r="99" spans="1:15" x14ac:dyDescent="0.2">
      <c r="A99" s="142">
        <v>0</v>
      </c>
      <c r="B99" s="143">
        <f>C99</f>
        <v>0</v>
      </c>
      <c r="C99" s="144">
        <v>0</v>
      </c>
      <c r="D99" s="141"/>
      <c r="E99" s="141"/>
      <c r="F99" s="141"/>
      <c r="G99" s="141"/>
      <c r="H99" s="141"/>
      <c r="I99" s="141"/>
      <c r="J99" s="141"/>
      <c r="K99" s="141"/>
      <c r="L99" s="141"/>
      <c r="N99" s="269" t="s">
        <v>793</v>
      </c>
      <c r="O99" s="146">
        <v>0.1792</v>
      </c>
    </row>
    <row r="100" spans="1:15" x14ac:dyDescent="0.2">
      <c r="A100" s="142">
        <v>0</v>
      </c>
      <c r="B100" s="143">
        <f t="shared" ref="B100:B115" si="269">C100</f>
        <v>0</v>
      </c>
      <c r="C100" s="144">
        <v>0</v>
      </c>
      <c r="D100" s="141"/>
      <c r="E100" s="141"/>
      <c r="F100" s="141"/>
      <c r="G100" s="141"/>
      <c r="H100" s="141"/>
      <c r="I100" s="141"/>
      <c r="J100" s="141"/>
      <c r="K100" s="141"/>
      <c r="L100" s="141"/>
      <c r="N100" s="269" t="s">
        <v>1026</v>
      </c>
      <c r="O100" s="146">
        <v>0.30969999999999998</v>
      </c>
    </row>
    <row r="101" spans="1:15" x14ac:dyDescent="0.2">
      <c r="A101" s="142">
        <v>0</v>
      </c>
      <c r="B101" s="143">
        <f t="shared" si="269"/>
        <v>0</v>
      </c>
      <c r="C101" s="144">
        <v>0</v>
      </c>
      <c r="D101" s="141"/>
      <c r="E101" s="141"/>
      <c r="F101" s="141"/>
      <c r="G101" s="141"/>
      <c r="H101" s="141"/>
      <c r="I101" s="141"/>
      <c r="J101" s="141"/>
      <c r="K101" s="141"/>
      <c r="L101" s="141"/>
      <c r="N101" s="269" t="s">
        <v>1027</v>
      </c>
      <c r="O101" s="146">
        <v>0.1782</v>
      </c>
    </row>
    <row r="102" spans="1:15" x14ac:dyDescent="0.2">
      <c r="A102" s="142">
        <v>0</v>
      </c>
      <c r="B102" s="143">
        <f t="shared" si="269"/>
        <v>0</v>
      </c>
      <c r="C102" s="144">
        <v>0</v>
      </c>
      <c r="D102" s="141"/>
      <c r="E102" s="141"/>
      <c r="F102" s="141"/>
      <c r="G102" s="141"/>
      <c r="H102" s="141"/>
      <c r="I102" s="141"/>
      <c r="J102" s="141"/>
      <c r="K102" s="141"/>
      <c r="L102" s="141"/>
      <c r="N102" s="269" t="s">
        <v>1028</v>
      </c>
      <c r="O102" s="146">
        <v>0.1585</v>
      </c>
    </row>
    <row r="103" spans="1:15" x14ac:dyDescent="0.2">
      <c r="A103" s="142">
        <v>0</v>
      </c>
      <c r="B103" s="143">
        <f t="shared" si="269"/>
        <v>0</v>
      </c>
      <c r="C103" s="144">
        <v>0</v>
      </c>
      <c r="D103" s="141"/>
      <c r="E103" s="141"/>
      <c r="F103" s="141"/>
      <c r="G103" s="141"/>
      <c r="H103" s="141"/>
      <c r="I103" s="141"/>
      <c r="J103" s="141"/>
      <c r="K103" s="141"/>
      <c r="L103" s="141"/>
      <c r="N103" s="269" t="s">
        <v>1029</v>
      </c>
      <c r="O103" s="146">
        <v>0.15590000000000001</v>
      </c>
    </row>
    <row r="104" spans="1:15" x14ac:dyDescent="0.2">
      <c r="A104" s="142">
        <v>0</v>
      </c>
      <c r="B104" s="143">
        <f t="shared" si="269"/>
        <v>0</v>
      </c>
      <c r="C104" s="144">
        <v>0</v>
      </c>
      <c r="D104" s="141"/>
      <c r="E104" s="141"/>
      <c r="F104" s="141"/>
      <c r="G104" s="141"/>
      <c r="H104" s="141"/>
      <c r="I104" s="141"/>
      <c r="J104" s="141"/>
      <c r="K104" s="141"/>
      <c r="L104" s="141"/>
      <c r="N104" s="269" t="s">
        <v>1030</v>
      </c>
      <c r="O104" s="146">
        <v>0.1668</v>
      </c>
    </row>
    <row r="105" spans="1:15" x14ac:dyDescent="0.2">
      <c r="A105" s="142">
        <v>0</v>
      </c>
      <c r="B105" s="143">
        <f t="shared" si="269"/>
        <v>0</v>
      </c>
      <c r="C105" s="144">
        <v>0</v>
      </c>
      <c r="D105" s="141"/>
      <c r="E105" s="141"/>
      <c r="F105" s="141"/>
      <c r="G105" s="141"/>
      <c r="H105" s="141"/>
      <c r="I105" s="141"/>
      <c r="J105" s="141"/>
      <c r="K105" s="141"/>
      <c r="L105" s="141"/>
      <c r="N105" s="269" t="s">
        <v>1031</v>
      </c>
      <c r="O105" s="146">
        <v>0.1593</v>
      </c>
    </row>
    <row r="106" spans="1:15" x14ac:dyDescent="0.2">
      <c r="A106" s="142">
        <v>0</v>
      </c>
      <c r="B106" s="143">
        <f t="shared" si="269"/>
        <v>0</v>
      </c>
      <c r="C106" s="144">
        <v>0</v>
      </c>
      <c r="D106" s="141"/>
      <c r="E106" s="141"/>
      <c r="F106" s="141"/>
      <c r="G106" s="141"/>
      <c r="H106" s="141"/>
      <c r="I106" s="141"/>
      <c r="J106" s="141"/>
      <c r="K106" s="141"/>
      <c r="L106" s="141"/>
      <c r="N106" s="269" t="s">
        <v>1032</v>
      </c>
      <c r="O106" s="146">
        <v>0.29649999999999999</v>
      </c>
    </row>
    <row r="107" spans="1:15" x14ac:dyDescent="0.2">
      <c r="A107" s="142">
        <v>0</v>
      </c>
      <c r="B107" s="143">
        <f t="shared" si="269"/>
        <v>0</v>
      </c>
      <c r="C107" s="144">
        <v>0</v>
      </c>
      <c r="D107" s="141"/>
      <c r="E107" s="141"/>
      <c r="F107" s="141"/>
      <c r="G107" s="141"/>
      <c r="H107" s="141"/>
      <c r="I107" s="141"/>
      <c r="J107" s="141"/>
      <c r="K107" s="141"/>
      <c r="L107" s="141"/>
      <c r="N107" s="269" t="s">
        <v>1033</v>
      </c>
      <c r="O107" s="146">
        <v>0.2213</v>
      </c>
    </row>
    <row r="108" spans="1:15" x14ac:dyDescent="0.2">
      <c r="A108" s="142">
        <v>0</v>
      </c>
      <c r="B108" s="143">
        <f t="shared" si="269"/>
        <v>0</v>
      </c>
      <c r="C108" s="144">
        <v>0</v>
      </c>
      <c r="D108" s="141"/>
      <c r="E108" s="141"/>
      <c r="F108" s="141"/>
      <c r="G108" s="141"/>
      <c r="H108" s="141"/>
      <c r="I108" s="141"/>
      <c r="J108" s="141"/>
      <c r="K108" s="141"/>
      <c r="L108" s="141"/>
      <c r="N108" s="269" t="s">
        <v>1034</v>
      </c>
      <c r="O108" s="146">
        <v>0.1961</v>
      </c>
    </row>
    <row r="109" spans="1:15" x14ac:dyDescent="0.2">
      <c r="A109" s="142">
        <v>0</v>
      </c>
      <c r="B109" s="143">
        <f t="shared" si="269"/>
        <v>0</v>
      </c>
      <c r="C109" s="144">
        <v>0</v>
      </c>
      <c r="D109" s="141"/>
      <c r="E109" s="141"/>
      <c r="F109" s="141"/>
      <c r="G109" s="141"/>
      <c r="H109" s="141"/>
      <c r="I109" s="141"/>
      <c r="J109" s="141"/>
      <c r="K109" s="141"/>
      <c r="L109" s="141"/>
      <c r="N109" s="269" t="s">
        <v>1035</v>
      </c>
      <c r="O109" s="146">
        <v>0.22720000000000001</v>
      </c>
    </row>
    <row r="110" spans="1:15" x14ac:dyDescent="0.2">
      <c r="A110" s="142">
        <v>0</v>
      </c>
      <c r="B110" s="143">
        <f t="shared" si="269"/>
        <v>0</v>
      </c>
      <c r="C110" s="144">
        <v>0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N110" s="269" t="s">
        <v>1036</v>
      </c>
      <c r="O110" s="146">
        <v>0.31219999999999998</v>
      </c>
    </row>
    <row r="111" spans="1:15" x14ac:dyDescent="0.2">
      <c r="A111" s="142">
        <v>0</v>
      </c>
      <c r="B111" s="143">
        <f t="shared" si="269"/>
        <v>0</v>
      </c>
      <c r="C111" s="144">
        <v>0</v>
      </c>
      <c r="D111" s="141"/>
      <c r="E111" s="141"/>
      <c r="F111" s="141"/>
      <c r="G111" s="141"/>
      <c r="H111" s="141"/>
      <c r="I111" s="141"/>
      <c r="J111" s="141"/>
      <c r="K111" s="141"/>
      <c r="L111" s="141"/>
      <c r="N111" s="269" t="s">
        <v>1037</v>
      </c>
      <c r="O111" s="146">
        <v>0.15479999999999999</v>
      </c>
    </row>
    <row r="112" spans="1:15" x14ac:dyDescent="0.2">
      <c r="A112" s="142">
        <v>0</v>
      </c>
      <c r="B112" s="143">
        <f t="shared" si="269"/>
        <v>0</v>
      </c>
      <c r="C112" s="144">
        <v>0</v>
      </c>
      <c r="D112" s="141"/>
      <c r="E112" s="141"/>
      <c r="F112" s="141"/>
      <c r="G112" s="141"/>
      <c r="H112" s="141"/>
      <c r="I112" s="141"/>
      <c r="J112" s="141"/>
      <c r="K112" s="141"/>
      <c r="L112" s="141"/>
      <c r="N112" s="269" t="s">
        <v>1038</v>
      </c>
      <c r="O112" s="146">
        <v>0.2387</v>
      </c>
    </row>
    <row r="113" spans="1:16" x14ac:dyDescent="0.2">
      <c r="A113" s="142">
        <v>0</v>
      </c>
      <c r="B113" s="143">
        <f t="shared" si="269"/>
        <v>0</v>
      </c>
      <c r="C113" s="144">
        <v>0</v>
      </c>
      <c r="D113" s="141"/>
      <c r="E113" s="141"/>
      <c r="F113" s="141"/>
      <c r="G113" s="141"/>
      <c r="H113" s="141"/>
      <c r="I113" s="141"/>
      <c r="J113" s="141"/>
      <c r="K113" s="141"/>
      <c r="L113" s="141"/>
      <c r="N113" s="269" t="s">
        <v>1039</v>
      </c>
      <c r="O113" s="146">
        <v>0.1857</v>
      </c>
    </row>
    <row r="114" spans="1:16" x14ac:dyDescent="0.2">
      <c r="A114" s="142">
        <v>0</v>
      </c>
      <c r="B114" s="143">
        <f t="shared" si="269"/>
        <v>0</v>
      </c>
      <c r="C114" s="144">
        <v>0</v>
      </c>
      <c r="D114" s="141"/>
      <c r="E114" s="141"/>
      <c r="F114" s="141"/>
      <c r="G114" s="141"/>
      <c r="H114" s="141"/>
      <c r="I114" s="141"/>
      <c r="J114" s="141"/>
      <c r="K114" s="141"/>
      <c r="L114" s="141"/>
      <c r="N114" s="269" t="s">
        <v>1040</v>
      </c>
      <c r="O114" s="146">
        <v>0.17859999999999998</v>
      </c>
    </row>
    <row r="115" spans="1:16" x14ac:dyDescent="0.2">
      <c r="A115" s="142">
        <v>0</v>
      </c>
      <c r="B115" s="143">
        <f t="shared" si="269"/>
        <v>0</v>
      </c>
      <c r="C115" s="144">
        <v>0</v>
      </c>
      <c r="D115" s="144"/>
      <c r="E115" s="144"/>
      <c r="F115" s="144"/>
      <c r="G115" s="144"/>
      <c r="H115" s="144"/>
      <c r="I115" s="144"/>
      <c r="J115" s="144"/>
      <c r="K115" s="144"/>
      <c r="L115" s="16"/>
      <c r="N115" s="269" t="s">
        <v>1041</v>
      </c>
      <c r="O115" s="146">
        <v>0.2195</v>
      </c>
    </row>
    <row r="116" spans="1:16" x14ac:dyDescent="0.2">
      <c r="A116" s="141"/>
      <c r="B116" s="144"/>
      <c r="C116" s="144"/>
      <c r="D116" s="144"/>
      <c r="E116" s="144"/>
      <c r="F116" s="144"/>
      <c r="G116" s="144"/>
      <c r="H116" s="144"/>
      <c r="I116" s="144"/>
      <c r="J116" s="144"/>
      <c r="K116" s="144"/>
      <c r="L116" s="16"/>
      <c r="N116" s="269" t="s">
        <v>1042</v>
      </c>
      <c r="O116" s="146">
        <v>0.19020000000000001</v>
      </c>
    </row>
    <row r="117" spans="1:16" x14ac:dyDescent="0.2">
      <c r="A117" s="152" t="s">
        <v>785</v>
      </c>
      <c r="B117" s="151"/>
      <c r="C117" s="151"/>
      <c r="D117" s="151"/>
      <c r="E117" s="151"/>
      <c r="F117" s="151"/>
      <c r="G117" s="151"/>
      <c r="H117" s="139"/>
      <c r="I117" s="155" t="s">
        <v>797</v>
      </c>
      <c r="J117" s="144"/>
      <c r="K117" s="144"/>
      <c r="L117" s="16"/>
      <c r="N117" s="269" t="s">
        <v>1043</v>
      </c>
      <c r="O117" s="146">
        <v>0.18190000000000001</v>
      </c>
    </row>
    <row r="118" spans="1:16" x14ac:dyDescent="0.2">
      <c r="A118" s="141"/>
      <c r="B118" s="144"/>
      <c r="C118" s="144"/>
      <c r="D118" s="144"/>
      <c r="E118" s="144"/>
      <c r="F118" s="144"/>
      <c r="G118" s="144"/>
      <c r="H118" s="144"/>
      <c r="I118" s="144"/>
      <c r="J118" s="144"/>
      <c r="K118" s="144"/>
      <c r="L118" s="16"/>
      <c r="N118" s="269" t="s">
        <v>1044</v>
      </c>
      <c r="O118" s="146">
        <v>0.2414</v>
      </c>
    </row>
    <row r="119" spans="1:16" x14ac:dyDescent="0.2">
      <c r="A119" s="141"/>
      <c r="B119" s="144"/>
      <c r="C119" s="144"/>
      <c r="D119" s="144"/>
      <c r="E119" s="144"/>
      <c r="F119" s="144"/>
      <c r="G119" s="144"/>
      <c r="H119" s="144"/>
      <c r="I119" s="144"/>
      <c r="J119" s="144"/>
      <c r="K119" s="144"/>
      <c r="L119" s="16"/>
      <c r="N119" s="269" t="s">
        <v>1045</v>
      </c>
      <c r="O119" s="146">
        <v>0.26979999999999998</v>
      </c>
    </row>
    <row r="120" spans="1:16" x14ac:dyDescent="0.2">
      <c r="A120" s="141" t="str">
        <f t="shared" ref="A120:L120" si="270">A45</f>
        <v>Grade</v>
      </c>
      <c r="B120" s="141" t="str">
        <f t="shared" si="270"/>
        <v>B/O</v>
      </c>
      <c r="C120" s="141" t="str">
        <f t="shared" si="270"/>
        <v>Step 1</v>
      </c>
      <c r="D120" s="141" t="str">
        <f t="shared" si="270"/>
        <v>Step 2</v>
      </c>
      <c r="E120" s="141" t="str">
        <f t="shared" si="270"/>
        <v>Step 3</v>
      </c>
      <c r="F120" s="141" t="str">
        <f t="shared" si="270"/>
        <v>Step 4</v>
      </c>
      <c r="G120" s="141" t="str">
        <f t="shared" si="270"/>
        <v>Step 5</v>
      </c>
      <c r="H120" s="141" t="str">
        <f t="shared" si="270"/>
        <v>Step 6</v>
      </c>
      <c r="I120" s="141" t="str">
        <f t="shared" si="270"/>
        <v>Step 7</v>
      </c>
      <c r="J120" s="141" t="str">
        <f t="shared" si="270"/>
        <v>Step 8</v>
      </c>
      <c r="K120" s="141" t="str">
        <f t="shared" si="270"/>
        <v>Step 9</v>
      </c>
      <c r="L120" s="141" t="str">
        <f t="shared" si="270"/>
        <v>Step 10</v>
      </c>
      <c r="N120" s="269" t="s">
        <v>1046</v>
      </c>
      <c r="O120" s="146">
        <v>0.38170000000000004</v>
      </c>
    </row>
    <row r="121" spans="1:16" x14ac:dyDescent="0.2">
      <c r="A121" s="141">
        <f>A47</f>
        <v>0</v>
      </c>
      <c r="B121" s="141" t="str">
        <f t="shared" ref="B121:L121" si="271">B47</f>
        <v>O</v>
      </c>
      <c r="C121" s="144">
        <f t="shared" si="271"/>
        <v>15.57</v>
      </c>
      <c r="D121" s="144">
        <f t="shared" si="271"/>
        <v>16.094999999999999</v>
      </c>
      <c r="E121" s="144">
        <f t="shared" si="271"/>
        <v>16.62</v>
      </c>
      <c r="F121" s="144">
        <f t="shared" si="271"/>
        <v>17.13</v>
      </c>
      <c r="G121" s="144">
        <f t="shared" si="271"/>
        <v>17.655000000000001</v>
      </c>
      <c r="H121" s="144">
        <f t="shared" si="271"/>
        <v>17.955000000000002</v>
      </c>
      <c r="I121" s="144">
        <f t="shared" si="271"/>
        <v>18.465</v>
      </c>
      <c r="J121" s="144">
        <f t="shared" si="271"/>
        <v>18.975000000000001</v>
      </c>
      <c r="K121" s="144">
        <f t="shared" si="271"/>
        <v>19.004999999999999</v>
      </c>
      <c r="L121" s="144">
        <f t="shared" si="271"/>
        <v>19.484999999999999</v>
      </c>
      <c r="N121" s="269" t="s">
        <v>1047</v>
      </c>
      <c r="O121" s="146">
        <v>0.24239999999999998</v>
      </c>
    </row>
    <row r="122" spans="1:16" x14ac:dyDescent="0.2">
      <c r="A122" s="141">
        <f t="shared" ref="A122:L122" si="272">A49</f>
        <v>0</v>
      </c>
      <c r="B122" s="141" t="str">
        <f t="shared" si="272"/>
        <v>O</v>
      </c>
      <c r="C122" s="144">
        <f t="shared" si="272"/>
        <v>17.52</v>
      </c>
      <c r="D122" s="144">
        <f t="shared" si="272"/>
        <v>17.924999999999997</v>
      </c>
      <c r="E122" s="144">
        <f t="shared" si="272"/>
        <v>18.509999999999998</v>
      </c>
      <c r="F122" s="144">
        <f t="shared" si="272"/>
        <v>19.004999999999999</v>
      </c>
      <c r="G122" s="144">
        <f t="shared" si="272"/>
        <v>19.215</v>
      </c>
      <c r="H122" s="144">
        <f t="shared" si="272"/>
        <v>19.785</v>
      </c>
      <c r="I122" s="144">
        <f t="shared" si="272"/>
        <v>20.355</v>
      </c>
      <c r="J122" s="144">
        <f t="shared" si="272"/>
        <v>20.91</v>
      </c>
      <c r="K122" s="144">
        <f t="shared" si="272"/>
        <v>21.48</v>
      </c>
      <c r="L122" s="144">
        <f t="shared" si="272"/>
        <v>22.049999999999997</v>
      </c>
      <c r="N122" s="269" t="s">
        <v>1048</v>
      </c>
      <c r="O122" s="146">
        <v>0.1583</v>
      </c>
    </row>
    <row r="123" spans="1:16" x14ac:dyDescent="0.2">
      <c r="A123" s="141">
        <f t="shared" ref="A123:L123" si="273">A51</f>
        <v>0</v>
      </c>
      <c r="B123" s="141" t="str">
        <f t="shared" si="273"/>
        <v>O</v>
      </c>
      <c r="C123" s="144">
        <f t="shared" si="273"/>
        <v>19.11</v>
      </c>
      <c r="D123" s="144">
        <f t="shared" si="273"/>
        <v>19.740000000000002</v>
      </c>
      <c r="E123" s="144">
        <f t="shared" si="273"/>
        <v>20.384999999999998</v>
      </c>
      <c r="F123" s="144">
        <f t="shared" si="273"/>
        <v>21.015000000000001</v>
      </c>
      <c r="G123" s="144">
        <f t="shared" si="273"/>
        <v>21.66</v>
      </c>
      <c r="H123" s="144">
        <f t="shared" si="273"/>
        <v>22.29</v>
      </c>
      <c r="I123" s="144">
        <f t="shared" si="273"/>
        <v>22.934999999999999</v>
      </c>
      <c r="J123" s="144">
        <f t="shared" si="273"/>
        <v>23.565000000000001</v>
      </c>
      <c r="K123" s="144">
        <f t="shared" si="273"/>
        <v>24.21</v>
      </c>
      <c r="L123" s="144">
        <f t="shared" si="273"/>
        <v>24.839999999999996</v>
      </c>
      <c r="N123" s="269" t="s">
        <v>1049</v>
      </c>
      <c r="O123" s="146">
        <v>0.15659999999999999</v>
      </c>
    </row>
    <row r="124" spans="1:16" x14ac:dyDescent="0.2">
      <c r="A124" s="141">
        <f t="shared" ref="A124:L124" si="274">A53</f>
        <v>0</v>
      </c>
      <c r="B124" s="141" t="str">
        <f t="shared" si="274"/>
        <v>O</v>
      </c>
      <c r="C124" s="144">
        <f t="shared" si="274"/>
        <v>21.450000000000003</v>
      </c>
      <c r="D124" s="144">
        <f t="shared" si="274"/>
        <v>22.169999999999998</v>
      </c>
      <c r="E124" s="144">
        <f t="shared" si="274"/>
        <v>22.875</v>
      </c>
      <c r="F124" s="144">
        <f t="shared" si="274"/>
        <v>23.594999999999999</v>
      </c>
      <c r="G124" s="144">
        <f t="shared" si="274"/>
        <v>24.315000000000001</v>
      </c>
      <c r="H124" s="144">
        <f t="shared" si="274"/>
        <v>25.02</v>
      </c>
      <c r="I124" s="144">
        <f t="shared" si="274"/>
        <v>25.740000000000002</v>
      </c>
      <c r="J124" s="144">
        <f t="shared" si="274"/>
        <v>26.46</v>
      </c>
      <c r="K124" s="144">
        <f t="shared" si="274"/>
        <v>27.164999999999999</v>
      </c>
      <c r="L124" s="144">
        <f t="shared" si="274"/>
        <v>27.884999999999998</v>
      </c>
      <c r="N124" s="269" t="s">
        <v>1050</v>
      </c>
      <c r="O124" s="146">
        <v>0.27100000000000002</v>
      </c>
    </row>
    <row r="125" spans="1:16" x14ac:dyDescent="0.2">
      <c r="A125" s="141">
        <f t="shared" ref="A125:L125" si="275">A55</f>
        <v>0</v>
      </c>
      <c r="B125" s="141" t="str">
        <f t="shared" si="275"/>
        <v>O</v>
      </c>
      <c r="C125" s="144">
        <f t="shared" si="275"/>
        <v>24</v>
      </c>
      <c r="D125" s="144">
        <f t="shared" si="275"/>
        <v>24.795000000000002</v>
      </c>
      <c r="E125" s="144">
        <f t="shared" si="275"/>
        <v>25.605</v>
      </c>
      <c r="F125" s="144">
        <f t="shared" si="275"/>
        <v>26.400000000000002</v>
      </c>
      <c r="G125" s="144">
        <f t="shared" si="275"/>
        <v>27.195</v>
      </c>
      <c r="H125" s="144">
        <f t="shared" si="275"/>
        <v>28.005000000000003</v>
      </c>
      <c r="I125" s="144">
        <f t="shared" si="275"/>
        <v>28.799999999999997</v>
      </c>
      <c r="J125" s="144">
        <f t="shared" si="275"/>
        <v>29.61</v>
      </c>
      <c r="K125" s="144">
        <f t="shared" si="275"/>
        <v>30.405000000000001</v>
      </c>
      <c r="L125" s="144">
        <f t="shared" si="275"/>
        <v>31.200000000000003</v>
      </c>
      <c r="N125" s="269" t="s">
        <v>787</v>
      </c>
      <c r="O125" s="146">
        <v>0.15060000000000001</v>
      </c>
      <c r="P125" s="268"/>
    </row>
    <row r="126" spans="1:16" x14ac:dyDescent="0.2">
      <c r="A126" s="141">
        <f t="shared" ref="A126:L126" si="276">A57</f>
        <v>0</v>
      </c>
      <c r="B126" s="141" t="str">
        <f t="shared" si="276"/>
        <v>O</v>
      </c>
      <c r="C126" s="144">
        <f t="shared" si="276"/>
        <v>26.759999999999998</v>
      </c>
      <c r="D126" s="144">
        <f t="shared" si="276"/>
        <v>27.645</v>
      </c>
      <c r="E126" s="144">
        <f t="shared" si="276"/>
        <v>28.53</v>
      </c>
      <c r="F126" s="144">
        <f t="shared" si="276"/>
        <v>29.43</v>
      </c>
      <c r="G126" s="144">
        <f t="shared" si="276"/>
        <v>30.315000000000001</v>
      </c>
      <c r="H126" s="144">
        <f t="shared" si="276"/>
        <v>31.214999999999996</v>
      </c>
      <c r="I126" s="144">
        <f t="shared" si="276"/>
        <v>32.099999999999994</v>
      </c>
      <c r="J126" s="144">
        <f t="shared" si="276"/>
        <v>33</v>
      </c>
      <c r="K126" s="144">
        <f t="shared" si="276"/>
        <v>33.884999999999998</v>
      </c>
      <c r="L126" s="144">
        <f t="shared" si="276"/>
        <v>34.769999999999996</v>
      </c>
      <c r="N126" s="268"/>
      <c r="P126" s="268"/>
    </row>
    <row r="127" spans="1:16" x14ac:dyDescent="0.2">
      <c r="A127" s="141">
        <f t="shared" ref="A127:L127" si="277">A59</f>
        <v>0</v>
      </c>
      <c r="B127" s="141" t="str">
        <f t="shared" si="277"/>
        <v>O</v>
      </c>
      <c r="C127" s="144">
        <f t="shared" si="277"/>
        <v>29.73</v>
      </c>
      <c r="D127" s="144">
        <f t="shared" si="277"/>
        <v>30.72</v>
      </c>
      <c r="E127" s="144">
        <f t="shared" si="277"/>
        <v>31.71</v>
      </c>
      <c r="F127" s="144">
        <f t="shared" si="277"/>
        <v>32.700000000000003</v>
      </c>
      <c r="G127" s="144">
        <f t="shared" si="277"/>
        <v>33.69</v>
      </c>
      <c r="H127" s="144">
        <f t="shared" si="277"/>
        <v>34.68</v>
      </c>
      <c r="I127" s="144">
        <f t="shared" si="277"/>
        <v>35.67</v>
      </c>
      <c r="J127" s="144">
        <f t="shared" si="277"/>
        <v>36.660000000000004</v>
      </c>
      <c r="K127" s="144">
        <f t="shared" si="277"/>
        <v>37.650000000000006</v>
      </c>
      <c r="L127" s="144">
        <f t="shared" si="277"/>
        <v>38.655000000000001</v>
      </c>
    </row>
    <row r="128" spans="1:16" x14ac:dyDescent="0.2">
      <c r="A128" s="16">
        <f t="shared" ref="A128:L128" si="278">A61</f>
        <v>0</v>
      </c>
      <c r="B128" s="141" t="str">
        <f t="shared" si="278"/>
        <v>O</v>
      </c>
      <c r="C128" s="52">
        <f t="shared" si="278"/>
        <v>32.924999999999997</v>
      </c>
      <c r="D128" s="52">
        <f t="shared" si="278"/>
        <v>34.019999999999996</v>
      </c>
      <c r="E128" s="52">
        <f t="shared" si="278"/>
        <v>35.115000000000002</v>
      </c>
      <c r="F128" s="52">
        <f t="shared" si="278"/>
        <v>36.224999999999994</v>
      </c>
      <c r="G128" s="52">
        <f t="shared" si="278"/>
        <v>37.32</v>
      </c>
      <c r="H128" s="52">
        <f t="shared" si="278"/>
        <v>38.414999999999999</v>
      </c>
      <c r="I128" s="52">
        <f t="shared" si="278"/>
        <v>39.51</v>
      </c>
      <c r="J128" s="52">
        <f t="shared" si="278"/>
        <v>40.605000000000004</v>
      </c>
      <c r="K128" s="52">
        <f t="shared" si="278"/>
        <v>41.714999999999996</v>
      </c>
      <c r="L128" s="52">
        <f t="shared" si="278"/>
        <v>42.81</v>
      </c>
      <c r="N128" s="268"/>
      <c r="P128" s="268"/>
    </row>
    <row r="129" spans="1:16" x14ac:dyDescent="0.2">
      <c r="A129" s="16">
        <f t="shared" ref="A129:L129" si="279">A63</f>
        <v>0</v>
      </c>
      <c r="B129" s="141" t="str">
        <f t="shared" si="279"/>
        <v>O</v>
      </c>
      <c r="C129" s="52">
        <f t="shared" si="279"/>
        <v>36.36</v>
      </c>
      <c r="D129" s="52">
        <f t="shared" si="279"/>
        <v>37.575000000000003</v>
      </c>
      <c r="E129" s="52">
        <f t="shared" si="279"/>
        <v>38.79</v>
      </c>
      <c r="F129" s="52">
        <f t="shared" si="279"/>
        <v>40.005000000000003</v>
      </c>
      <c r="G129" s="52">
        <f t="shared" si="279"/>
        <v>41.22</v>
      </c>
      <c r="H129" s="52">
        <f t="shared" si="279"/>
        <v>42.435000000000002</v>
      </c>
      <c r="I129" s="52">
        <f t="shared" si="279"/>
        <v>43.634999999999998</v>
      </c>
      <c r="J129" s="52">
        <f t="shared" si="279"/>
        <v>44.849999999999994</v>
      </c>
      <c r="K129" s="52">
        <f t="shared" si="279"/>
        <v>46.064999999999998</v>
      </c>
      <c r="L129" s="52">
        <f t="shared" si="279"/>
        <v>47.28</v>
      </c>
    </row>
    <row r="130" spans="1:16" x14ac:dyDescent="0.2">
      <c r="A130" s="16">
        <f t="shared" ref="A130:L130" si="280">A65</f>
        <v>0</v>
      </c>
      <c r="B130" s="141" t="str">
        <f t="shared" si="280"/>
        <v>O</v>
      </c>
      <c r="C130" s="52">
        <f t="shared" si="280"/>
        <v>40.049999999999997</v>
      </c>
      <c r="D130" s="52">
        <f t="shared" si="280"/>
        <v>41.384999999999998</v>
      </c>
      <c r="E130" s="52">
        <f t="shared" si="280"/>
        <v>42.72</v>
      </c>
      <c r="F130" s="52">
        <f t="shared" si="280"/>
        <v>44.055</v>
      </c>
      <c r="G130" s="52">
        <f t="shared" si="280"/>
        <v>45.39</v>
      </c>
      <c r="H130" s="52">
        <f t="shared" si="280"/>
        <v>46.724999999999994</v>
      </c>
      <c r="I130" s="52">
        <f t="shared" si="280"/>
        <v>48.06</v>
      </c>
      <c r="J130" s="52">
        <f t="shared" si="280"/>
        <v>49.394999999999996</v>
      </c>
      <c r="K130" s="52">
        <f t="shared" si="280"/>
        <v>50.730000000000004</v>
      </c>
      <c r="L130" s="52">
        <f t="shared" si="280"/>
        <v>52.064999999999998</v>
      </c>
      <c r="N130" s="268"/>
      <c r="P130" s="268"/>
    </row>
    <row r="131" spans="1:16" x14ac:dyDescent="0.2">
      <c r="A131" s="16">
        <f t="shared" ref="A131:L131" si="281">A67</f>
        <v>0</v>
      </c>
      <c r="B131" s="141" t="str">
        <f t="shared" si="281"/>
        <v>O</v>
      </c>
      <c r="C131" s="52">
        <f t="shared" si="281"/>
        <v>43.994999999999997</v>
      </c>
      <c r="D131" s="52">
        <f t="shared" si="281"/>
        <v>45.464999999999996</v>
      </c>
      <c r="E131" s="52">
        <f t="shared" si="281"/>
        <v>46.935000000000002</v>
      </c>
      <c r="F131" s="52">
        <f t="shared" si="281"/>
        <v>48.405000000000001</v>
      </c>
      <c r="G131" s="52">
        <f t="shared" si="281"/>
        <v>49.86</v>
      </c>
      <c r="H131" s="52">
        <f t="shared" si="281"/>
        <v>51.33</v>
      </c>
      <c r="I131" s="52">
        <f t="shared" si="281"/>
        <v>52.800000000000004</v>
      </c>
      <c r="J131" s="52">
        <f t="shared" si="281"/>
        <v>54.269999999999996</v>
      </c>
      <c r="K131" s="52">
        <f t="shared" si="281"/>
        <v>55.739999999999995</v>
      </c>
      <c r="L131" s="52">
        <f t="shared" si="281"/>
        <v>57.195000000000007</v>
      </c>
    </row>
    <row r="132" spans="1:16" x14ac:dyDescent="0.2">
      <c r="A132" s="16">
        <f t="shared" ref="A132:L132" si="282">A69</f>
        <v>0</v>
      </c>
      <c r="B132" s="141" t="str">
        <f t="shared" si="282"/>
        <v>O</v>
      </c>
      <c r="C132" s="144">
        <f t="shared" si="282"/>
        <v>52.739999999999995</v>
      </c>
      <c r="D132" s="144">
        <f t="shared" si="282"/>
        <v>54.494999999999997</v>
      </c>
      <c r="E132" s="144">
        <f t="shared" si="282"/>
        <v>56.25</v>
      </c>
      <c r="F132" s="144">
        <f t="shared" si="282"/>
        <v>58.005000000000003</v>
      </c>
      <c r="G132" s="144">
        <f t="shared" si="282"/>
        <v>59.775000000000006</v>
      </c>
      <c r="H132" s="144">
        <f t="shared" si="282"/>
        <v>61.53</v>
      </c>
      <c r="I132" s="144">
        <f t="shared" si="282"/>
        <v>63.284999999999997</v>
      </c>
      <c r="J132" s="144">
        <f t="shared" si="282"/>
        <v>65.039999999999992</v>
      </c>
      <c r="K132" s="144">
        <f t="shared" si="282"/>
        <v>66.795000000000002</v>
      </c>
      <c r="L132" s="144">
        <f t="shared" si="282"/>
        <v>68.564999999999998</v>
      </c>
      <c r="N132" s="268"/>
      <c r="P132" s="268"/>
    </row>
    <row r="133" spans="1:16" x14ac:dyDescent="0.2">
      <c r="A133" s="16">
        <f t="shared" ref="A133:L133" si="283">A71</f>
        <v>0</v>
      </c>
      <c r="B133" s="141" t="str">
        <f t="shared" si="283"/>
        <v>O</v>
      </c>
      <c r="C133" s="144">
        <f t="shared" si="283"/>
        <v>62.715000000000003</v>
      </c>
      <c r="D133" s="144">
        <f t="shared" si="283"/>
        <v>64.800000000000011</v>
      </c>
      <c r="E133" s="144">
        <f t="shared" si="283"/>
        <v>66.885000000000005</v>
      </c>
      <c r="F133" s="144">
        <f t="shared" si="283"/>
        <v>68.984999999999999</v>
      </c>
      <c r="G133" s="144">
        <f t="shared" si="283"/>
        <v>71.070000000000007</v>
      </c>
      <c r="H133" s="144">
        <f t="shared" si="283"/>
        <v>73.17</v>
      </c>
      <c r="I133" s="144">
        <f t="shared" si="283"/>
        <v>75.254999999999995</v>
      </c>
      <c r="J133" s="144">
        <f t="shared" si="283"/>
        <v>77.34</v>
      </c>
      <c r="K133" s="144">
        <f t="shared" si="283"/>
        <v>79.44</v>
      </c>
      <c r="L133" s="144">
        <f t="shared" si="283"/>
        <v>81.525000000000006</v>
      </c>
    </row>
    <row r="134" spans="1:16" x14ac:dyDescent="0.2">
      <c r="A134" s="16">
        <f t="shared" ref="A134:L134" si="284">A73</f>
        <v>0</v>
      </c>
      <c r="B134" s="141" t="str">
        <f t="shared" si="284"/>
        <v>O</v>
      </c>
      <c r="C134" s="144">
        <f t="shared" si="284"/>
        <v>74.099999999999994</v>
      </c>
      <c r="D134" s="144">
        <f t="shared" si="284"/>
        <v>76.574999999999989</v>
      </c>
      <c r="E134" s="144">
        <f t="shared" si="284"/>
        <v>79.050000000000011</v>
      </c>
      <c r="F134" s="144">
        <f t="shared" si="284"/>
        <v>81.510000000000005</v>
      </c>
      <c r="G134" s="144">
        <f t="shared" si="284"/>
        <v>83.984999999999999</v>
      </c>
      <c r="H134" s="144">
        <f t="shared" si="284"/>
        <v>86.460000000000008</v>
      </c>
      <c r="I134" s="144">
        <f t="shared" si="284"/>
        <v>88.92</v>
      </c>
      <c r="J134" s="144">
        <f t="shared" si="284"/>
        <v>91.394999999999996</v>
      </c>
      <c r="K134" s="144">
        <f t="shared" si="284"/>
        <v>93.87</v>
      </c>
      <c r="L134" s="144">
        <f t="shared" si="284"/>
        <v>96.344999999999999</v>
      </c>
      <c r="N134" s="268"/>
      <c r="P134" s="268"/>
    </row>
    <row r="135" spans="1:16" x14ac:dyDescent="0.2">
      <c r="A135" s="16">
        <f t="shared" ref="A135:L135" si="285">A75</f>
        <v>0</v>
      </c>
      <c r="B135" s="141" t="str">
        <f t="shared" si="285"/>
        <v>O</v>
      </c>
      <c r="C135" s="52">
        <f t="shared" si="285"/>
        <v>87.164999999999992</v>
      </c>
      <c r="D135" s="52">
        <f t="shared" si="285"/>
        <v>90.074999999999989</v>
      </c>
      <c r="E135" s="52">
        <f t="shared" si="285"/>
        <v>92.984999999999999</v>
      </c>
      <c r="F135" s="52">
        <f t="shared" si="285"/>
        <v>95.88</v>
      </c>
      <c r="G135" s="52">
        <f t="shared" si="285"/>
        <v>98.789999999999992</v>
      </c>
      <c r="H135" s="52">
        <f t="shared" si="285"/>
        <v>101.69999999999999</v>
      </c>
      <c r="I135" s="52">
        <f t="shared" si="285"/>
        <v>104.595</v>
      </c>
      <c r="J135" s="52">
        <f t="shared" si="285"/>
        <v>107.505</v>
      </c>
      <c r="K135" s="52">
        <f t="shared" si="285"/>
        <v>110.41499999999999</v>
      </c>
      <c r="L135" s="52">
        <f t="shared" si="285"/>
        <v>113.32499999999999</v>
      </c>
    </row>
    <row r="136" spans="1:16" x14ac:dyDescent="0.2">
      <c r="A136" s="16">
        <f>A99</f>
        <v>0</v>
      </c>
      <c r="B136" s="16"/>
      <c r="C136" s="52">
        <f>C99</f>
        <v>0</v>
      </c>
      <c r="D136" s="16"/>
      <c r="E136" s="16"/>
      <c r="F136" s="16"/>
      <c r="G136" s="16"/>
      <c r="H136" s="16"/>
      <c r="I136" s="16"/>
      <c r="J136" s="16"/>
      <c r="K136" s="16"/>
      <c r="L136" s="16"/>
      <c r="N136" s="268"/>
      <c r="P136" s="268"/>
    </row>
    <row r="137" spans="1:16" x14ac:dyDescent="0.2">
      <c r="A137" s="16">
        <f t="shared" ref="A137:A152" si="286">A100</f>
        <v>0</v>
      </c>
      <c r="B137" s="16"/>
      <c r="C137" s="52">
        <f t="shared" ref="C137:C152" si="287">C100</f>
        <v>0</v>
      </c>
      <c r="D137" s="16"/>
      <c r="E137" s="16"/>
      <c r="F137" s="16"/>
      <c r="G137" s="16"/>
      <c r="H137" s="16"/>
      <c r="I137" s="16"/>
      <c r="J137" s="16"/>
      <c r="K137" s="16"/>
      <c r="L137" s="16"/>
    </row>
    <row r="138" spans="1:16" x14ac:dyDescent="0.2">
      <c r="A138" s="16">
        <f t="shared" si="286"/>
        <v>0</v>
      </c>
      <c r="B138" s="16"/>
      <c r="C138" s="52">
        <f t="shared" si="287"/>
        <v>0</v>
      </c>
      <c r="D138" s="16"/>
      <c r="E138" s="16"/>
      <c r="F138" s="16"/>
      <c r="G138" s="16"/>
      <c r="H138" s="16"/>
      <c r="I138" s="16"/>
      <c r="J138" s="16"/>
      <c r="K138" s="16"/>
      <c r="L138" s="16"/>
      <c r="N138" s="268"/>
    </row>
    <row r="139" spans="1:16" x14ac:dyDescent="0.2">
      <c r="A139" s="16">
        <f t="shared" si="286"/>
        <v>0</v>
      </c>
      <c r="B139" s="16"/>
      <c r="C139" s="52">
        <f t="shared" si="287"/>
        <v>0</v>
      </c>
      <c r="D139" s="16"/>
      <c r="E139" s="16"/>
      <c r="F139" s="16"/>
      <c r="G139" s="16"/>
      <c r="H139" s="16"/>
      <c r="I139" s="16"/>
      <c r="J139" s="16"/>
      <c r="K139" s="16"/>
      <c r="L139" s="16"/>
      <c r="P139" s="268"/>
    </row>
    <row r="140" spans="1:16" x14ac:dyDescent="0.2">
      <c r="A140" s="16">
        <f t="shared" si="286"/>
        <v>0</v>
      </c>
      <c r="B140" s="16"/>
      <c r="C140" s="52">
        <f t="shared" si="287"/>
        <v>0</v>
      </c>
      <c r="D140" s="16"/>
      <c r="E140" s="16"/>
      <c r="F140" s="16"/>
      <c r="G140" s="16"/>
      <c r="H140" s="16"/>
      <c r="I140" s="16"/>
      <c r="J140" s="16"/>
      <c r="K140" s="16"/>
      <c r="L140" s="16"/>
      <c r="N140" s="268"/>
    </row>
    <row r="141" spans="1:16" x14ac:dyDescent="0.2">
      <c r="A141" s="16">
        <f t="shared" si="286"/>
        <v>0</v>
      </c>
      <c r="B141" s="16"/>
      <c r="C141" s="52">
        <f t="shared" si="287"/>
        <v>0</v>
      </c>
      <c r="D141" s="16"/>
      <c r="E141" s="16"/>
      <c r="F141" s="16"/>
      <c r="G141" s="16"/>
      <c r="H141" s="16"/>
      <c r="I141" s="16"/>
      <c r="J141" s="16"/>
      <c r="K141" s="16"/>
      <c r="L141" s="16"/>
    </row>
    <row r="142" spans="1:16" x14ac:dyDescent="0.2">
      <c r="A142" s="16">
        <f t="shared" si="286"/>
        <v>0</v>
      </c>
      <c r="B142" s="16"/>
      <c r="C142" s="52">
        <f t="shared" si="287"/>
        <v>0</v>
      </c>
      <c r="D142" s="16"/>
      <c r="E142" s="16"/>
      <c r="F142" s="16"/>
      <c r="G142" s="16"/>
      <c r="H142" s="16"/>
      <c r="I142" s="16"/>
      <c r="J142" s="16"/>
      <c r="K142" s="16"/>
      <c r="L142" s="16"/>
      <c r="N142" s="268"/>
    </row>
    <row r="143" spans="1:16" x14ac:dyDescent="0.2">
      <c r="A143" s="16">
        <f t="shared" si="286"/>
        <v>0</v>
      </c>
      <c r="B143" s="16"/>
      <c r="C143" s="52">
        <f t="shared" si="287"/>
        <v>0</v>
      </c>
      <c r="D143" s="16"/>
      <c r="E143" s="16"/>
      <c r="F143" s="16"/>
      <c r="G143" s="16"/>
      <c r="H143" s="16"/>
      <c r="I143" s="16"/>
      <c r="J143" s="16"/>
      <c r="K143" s="16"/>
      <c r="L143" s="16"/>
    </row>
    <row r="144" spans="1:16" x14ac:dyDescent="0.2">
      <c r="A144" s="16">
        <f t="shared" si="286"/>
        <v>0</v>
      </c>
      <c r="B144" s="16"/>
      <c r="C144" s="52">
        <f t="shared" si="287"/>
        <v>0</v>
      </c>
      <c r="D144" s="16"/>
      <c r="E144" s="16"/>
      <c r="F144" s="16"/>
      <c r="G144" s="16"/>
      <c r="H144" s="16"/>
      <c r="I144" s="16"/>
      <c r="J144" s="16"/>
      <c r="K144" s="16"/>
      <c r="L144" s="16"/>
      <c r="N144" s="268"/>
    </row>
    <row r="145" spans="1:12" x14ac:dyDescent="0.2">
      <c r="A145" s="16">
        <f t="shared" si="286"/>
        <v>0</v>
      </c>
      <c r="B145" s="16"/>
      <c r="C145" s="52">
        <f t="shared" si="287"/>
        <v>0</v>
      </c>
      <c r="D145" s="16"/>
      <c r="E145" s="16"/>
      <c r="F145" s="16"/>
      <c r="G145" s="16"/>
      <c r="H145" s="16"/>
      <c r="I145" s="16"/>
      <c r="J145" s="16"/>
      <c r="K145" s="16"/>
      <c r="L145" s="16"/>
    </row>
    <row r="146" spans="1:12" x14ac:dyDescent="0.2">
      <c r="A146" s="16">
        <f t="shared" si="286"/>
        <v>0</v>
      </c>
      <c r="B146" s="16"/>
      <c r="C146" s="52">
        <f t="shared" si="287"/>
        <v>0</v>
      </c>
      <c r="D146" s="16"/>
      <c r="E146" s="16"/>
      <c r="F146" s="16"/>
      <c r="G146" s="16"/>
      <c r="H146" s="16"/>
      <c r="I146" s="16"/>
      <c r="J146" s="16"/>
      <c r="K146" s="16"/>
      <c r="L146" s="16"/>
    </row>
    <row r="147" spans="1:12" x14ac:dyDescent="0.2">
      <c r="A147" s="16">
        <f t="shared" si="286"/>
        <v>0</v>
      </c>
      <c r="B147" s="16"/>
      <c r="C147" s="52">
        <f t="shared" si="287"/>
        <v>0</v>
      </c>
      <c r="D147" s="16"/>
      <c r="E147" s="16"/>
      <c r="F147" s="16"/>
      <c r="G147" s="16"/>
      <c r="H147" s="16"/>
      <c r="I147" s="16"/>
      <c r="J147" s="16"/>
      <c r="K147" s="16"/>
      <c r="L147" s="16"/>
    </row>
    <row r="148" spans="1:12" x14ac:dyDescent="0.2">
      <c r="A148" s="16">
        <f t="shared" si="286"/>
        <v>0</v>
      </c>
      <c r="B148" s="16"/>
      <c r="C148" s="52">
        <f t="shared" si="287"/>
        <v>0</v>
      </c>
      <c r="D148" s="16"/>
      <c r="E148" s="16"/>
      <c r="F148" s="16"/>
      <c r="G148" s="16"/>
      <c r="H148" s="16"/>
      <c r="I148" s="16"/>
      <c r="J148" s="16"/>
      <c r="K148" s="16"/>
      <c r="L148" s="16"/>
    </row>
    <row r="149" spans="1:12" x14ac:dyDescent="0.2">
      <c r="A149" s="16">
        <f t="shared" si="286"/>
        <v>0</v>
      </c>
      <c r="B149" s="16"/>
      <c r="C149" s="52">
        <f t="shared" si="287"/>
        <v>0</v>
      </c>
      <c r="D149" s="16"/>
      <c r="E149" s="16"/>
      <c r="F149" s="16"/>
      <c r="G149" s="16"/>
      <c r="H149" s="16"/>
      <c r="I149" s="16"/>
      <c r="J149" s="16"/>
      <c r="K149" s="16"/>
      <c r="L149" s="16"/>
    </row>
    <row r="150" spans="1:12" x14ac:dyDescent="0.2">
      <c r="A150" s="16">
        <f t="shared" si="286"/>
        <v>0</v>
      </c>
      <c r="B150" s="16"/>
      <c r="C150" s="52">
        <f t="shared" si="287"/>
        <v>0</v>
      </c>
      <c r="D150" s="16"/>
      <c r="E150" s="16"/>
      <c r="F150" s="16"/>
      <c r="G150" s="16"/>
      <c r="H150" s="16"/>
      <c r="I150" s="16"/>
      <c r="J150" s="16"/>
      <c r="K150" s="16"/>
      <c r="L150" s="16"/>
    </row>
    <row r="151" spans="1:12" x14ac:dyDescent="0.2">
      <c r="A151" s="16">
        <f t="shared" si="286"/>
        <v>0</v>
      </c>
      <c r="B151" s="16"/>
      <c r="C151" s="52">
        <f t="shared" si="287"/>
        <v>0</v>
      </c>
      <c r="D151" s="16"/>
      <c r="E151" s="16"/>
      <c r="F151" s="16"/>
      <c r="G151" s="16"/>
      <c r="H151" s="16"/>
      <c r="I151" s="16"/>
      <c r="J151" s="16"/>
      <c r="K151" s="16"/>
      <c r="L151" s="16"/>
    </row>
    <row r="152" spans="1:12" x14ac:dyDescent="0.2">
      <c r="A152" s="16">
        <f t="shared" si="286"/>
        <v>0</v>
      </c>
      <c r="B152" s="16"/>
      <c r="C152" s="52">
        <f t="shared" si="287"/>
        <v>0</v>
      </c>
      <c r="D152" s="16"/>
      <c r="E152" s="16"/>
      <c r="F152" s="16"/>
      <c r="G152" s="16"/>
      <c r="H152" s="16"/>
      <c r="I152" s="16"/>
      <c r="J152" s="16"/>
      <c r="K152" s="16"/>
      <c r="L152" s="16"/>
    </row>
  </sheetData>
  <mergeCells count="30">
    <mergeCell ref="A21:A22"/>
    <mergeCell ref="A11:A12"/>
    <mergeCell ref="A13:A14"/>
    <mergeCell ref="A15:A16"/>
    <mergeCell ref="A17:A18"/>
    <mergeCell ref="A19:A20"/>
    <mergeCell ref="A50:A51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6:A47"/>
    <mergeCell ref="A48:A49"/>
    <mergeCell ref="A74:A75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</mergeCells>
  <phoneticPr fontId="0" type="noConversion"/>
  <conditionalFormatting sqref="O12:X12">
    <cfRule type="cellIs" dxfId="14" priority="15" operator="equal">
      <formula>FALSE</formula>
    </cfRule>
  </conditionalFormatting>
  <conditionalFormatting sqref="O14:X14">
    <cfRule type="cellIs" dxfId="13" priority="14" operator="equal">
      <formula>FALSE</formula>
    </cfRule>
  </conditionalFormatting>
  <conditionalFormatting sqref="O16:X16">
    <cfRule type="cellIs" dxfId="12" priority="13" operator="equal">
      <formula>FALSE</formula>
    </cfRule>
  </conditionalFormatting>
  <conditionalFormatting sqref="O18:X18">
    <cfRule type="cellIs" dxfId="11" priority="12" operator="equal">
      <formula>FALSE</formula>
    </cfRule>
  </conditionalFormatting>
  <conditionalFormatting sqref="O20:X20">
    <cfRule type="cellIs" dxfId="10" priority="11" operator="equal">
      <formula>FALSE</formula>
    </cfRule>
  </conditionalFormatting>
  <conditionalFormatting sqref="O22:X22">
    <cfRule type="cellIs" dxfId="9" priority="10" operator="equal">
      <formula>FALSE</formula>
    </cfRule>
  </conditionalFormatting>
  <conditionalFormatting sqref="O24:X24">
    <cfRule type="cellIs" dxfId="8" priority="9" operator="equal">
      <formula>FALSE</formula>
    </cfRule>
  </conditionalFormatting>
  <conditionalFormatting sqref="O26:X26">
    <cfRule type="cellIs" dxfId="7" priority="8" operator="equal">
      <formula>FALSE</formula>
    </cfRule>
  </conditionalFormatting>
  <conditionalFormatting sqref="O28:X28">
    <cfRule type="cellIs" dxfId="6" priority="7" operator="equal">
      <formula>FALSE</formula>
    </cfRule>
  </conditionalFormatting>
  <conditionalFormatting sqref="O30:X30">
    <cfRule type="cellIs" dxfId="5" priority="6" operator="equal">
      <formula>FALSE</formula>
    </cfRule>
  </conditionalFormatting>
  <conditionalFormatting sqref="O32:X32">
    <cfRule type="cellIs" dxfId="4" priority="5" operator="equal">
      <formula>FALSE</formula>
    </cfRule>
  </conditionalFormatting>
  <conditionalFormatting sqref="O34:X34">
    <cfRule type="cellIs" dxfId="3" priority="4" operator="equal">
      <formula>FALSE</formula>
    </cfRule>
  </conditionalFormatting>
  <conditionalFormatting sqref="O36:X36">
    <cfRule type="cellIs" dxfId="2" priority="3" operator="equal">
      <formula>FALSE</formula>
    </cfRule>
  </conditionalFormatting>
  <conditionalFormatting sqref="O38:X38">
    <cfRule type="cellIs" dxfId="1" priority="2" operator="equal">
      <formula>FALSE</formula>
    </cfRule>
  </conditionalFormatting>
  <conditionalFormatting sqref="O40:X40">
    <cfRule type="cellIs" dxfId="0" priority="1" operator="equal">
      <formula>FALSE</formula>
    </cfRule>
  </conditionalFormatting>
  <pageMargins left="0.75" right="0.75" top="1" bottom="1" header="0.5" footer="0.5"/>
  <pageSetup scale="61" orientation="portrait" r:id="rId1"/>
  <headerFooter alignWithMargins="0"/>
  <rowBreaks count="1" manualBreakCount="1">
    <brk id="76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8:F22"/>
  <sheetViews>
    <sheetView workbookViewId="0">
      <selection activeCell="D18" sqref="D18"/>
    </sheetView>
  </sheetViews>
  <sheetFormatPr defaultRowHeight="12.75" x14ac:dyDescent="0.2"/>
  <cols>
    <col min="1" max="4" width="9.140625" customWidth="1"/>
    <col min="5" max="5" width="13.140625" customWidth="1"/>
    <col min="6" max="6" width="20" customWidth="1"/>
  </cols>
  <sheetData>
    <row r="8" spans="1:6" ht="75" x14ac:dyDescent="0.25">
      <c r="A8" s="196"/>
      <c r="B8" s="196"/>
      <c r="C8" s="199" t="s">
        <v>987</v>
      </c>
      <c r="D8" s="199" t="s">
        <v>1066</v>
      </c>
      <c r="E8" s="227" t="s">
        <v>726</v>
      </c>
      <c r="F8" s="154" t="s">
        <v>713</v>
      </c>
    </row>
    <row r="9" spans="1:6" x14ac:dyDescent="0.2">
      <c r="C9" s="18"/>
      <c r="D9" s="18"/>
      <c r="E9" s="18"/>
      <c r="F9" s="18"/>
    </row>
    <row r="10" spans="1:6" ht="15" x14ac:dyDescent="0.25">
      <c r="A10" s="196" t="s">
        <v>72</v>
      </c>
      <c r="B10">
        <v>7</v>
      </c>
      <c r="C10" s="200" t="s">
        <v>761</v>
      </c>
      <c r="D10" s="201">
        <f>'Rest of the US Pay Tables 2018'!E85</f>
        <v>13.59</v>
      </c>
      <c r="E10" s="198" t="s">
        <v>975</v>
      </c>
      <c r="F10" s="140">
        <f>'IQCS Positions &amp; AD Rates'!B379</f>
        <v>15.2</v>
      </c>
    </row>
    <row r="11" spans="1:6" x14ac:dyDescent="0.2">
      <c r="A11" s="197" t="s">
        <v>73</v>
      </c>
      <c r="B11">
        <v>15</v>
      </c>
      <c r="C11" s="200" t="s">
        <v>760</v>
      </c>
      <c r="D11" s="201">
        <f>'Rest of the US Pay Tables 2018'!E86</f>
        <v>15.25</v>
      </c>
      <c r="E11" s="198" t="s">
        <v>976</v>
      </c>
      <c r="F11" s="140">
        <f>'IQCS Positions &amp; AD Rates'!B380</f>
        <v>16.68</v>
      </c>
    </row>
    <row r="12" spans="1:6" x14ac:dyDescent="0.2">
      <c r="B12">
        <v>30</v>
      </c>
      <c r="C12" s="200" t="s">
        <v>759</v>
      </c>
      <c r="D12" s="201">
        <f>'Rest of the US Pay Tables 2018'!E87</f>
        <v>17.07</v>
      </c>
      <c r="E12" s="198" t="s">
        <v>977</v>
      </c>
      <c r="F12" s="140">
        <f>'IQCS Positions &amp; AD Rates'!B381</f>
        <v>18.64</v>
      </c>
    </row>
    <row r="13" spans="1:6" x14ac:dyDescent="0.2">
      <c r="C13" s="200" t="s">
        <v>758</v>
      </c>
      <c r="D13" s="201">
        <f>'Rest of the US Pay Tables 2018'!E88</f>
        <v>19.02</v>
      </c>
      <c r="E13" s="198" t="s">
        <v>978</v>
      </c>
      <c r="F13" s="140">
        <f>'IQCS Positions &amp; AD Rates'!B382</f>
        <v>20.48</v>
      </c>
    </row>
    <row r="14" spans="1:6" x14ac:dyDescent="0.2">
      <c r="C14" s="200" t="s">
        <v>757</v>
      </c>
      <c r="D14" s="201">
        <f>'Rest of the US Pay Tables 2018'!E89</f>
        <v>21.14</v>
      </c>
      <c r="E14" s="198" t="s">
        <v>979</v>
      </c>
      <c r="F14" s="140">
        <f>'IQCS Positions &amp; AD Rates'!B383</f>
        <v>22.52</v>
      </c>
    </row>
    <row r="15" spans="1:6" x14ac:dyDescent="0.2">
      <c r="C15" s="200" t="s">
        <v>972</v>
      </c>
      <c r="D15" s="201">
        <f>'Rest of the US Pay Tables 2018'!E90</f>
        <v>23.41</v>
      </c>
      <c r="E15" s="198" t="s">
        <v>980</v>
      </c>
      <c r="F15" s="140">
        <f>'IQCS Positions &amp; AD Rates'!B384</f>
        <v>24.56</v>
      </c>
    </row>
    <row r="16" spans="1:6" x14ac:dyDescent="0.2">
      <c r="C16" s="200" t="s">
        <v>756</v>
      </c>
      <c r="D16" s="201">
        <f>'Rest of the US Pay Tables 2018'!E91</f>
        <v>25.86</v>
      </c>
      <c r="E16" s="198" t="s">
        <v>981</v>
      </c>
      <c r="F16" s="140">
        <f>'IQCS Positions &amp; AD Rates'!B385</f>
        <v>26.8</v>
      </c>
    </row>
    <row r="17" spans="1:6" x14ac:dyDescent="0.2">
      <c r="C17" s="200" t="s">
        <v>973</v>
      </c>
      <c r="D17" s="201">
        <f>'Rest of the US Pay Tables 2018'!E92</f>
        <v>28.48</v>
      </c>
      <c r="E17" s="198" t="s">
        <v>982</v>
      </c>
      <c r="F17" s="140">
        <f>'IQCS Positions &amp; AD Rates'!B386</f>
        <v>30.04</v>
      </c>
    </row>
    <row r="18" spans="1:6" x14ac:dyDescent="0.2">
      <c r="C18" s="200" t="s">
        <v>755</v>
      </c>
      <c r="D18" s="201">
        <f>'Rest of the US Pay Tables 2018'!E93</f>
        <v>31.29</v>
      </c>
      <c r="E18" s="198" t="s">
        <v>983</v>
      </c>
      <c r="F18" s="140">
        <f>'IQCS Positions &amp; AD Rates'!B387</f>
        <v>3.2</v>
      </c>
    </row>
    <row r="19" spans="1:6" x14ac:dyDescent="0.2">
      <c r="C19" s="200" t="s">
        <v>754</v>
      </c>
      <c r="D19" s="201">
        <f>'Rest of the US Pay Tables 2018'!E94</f>
        <v>37.5</v>
      </c>
      <c r="E19" s="198" t="s">
        <v>984</v>
      </c>
      <c r="F19" s="140">
        <f>'IQCS Positions &amp; AD Rates'!B388</f>
        <v>36.56</v>
      </c>
    </row>
    <row r="20" spans="1:6" x14ac:dyDescent="0.2">
      <c r="C20" s="200" t="s">
        <v>974</v>
      </c>
      <c r="D20" s="201">
        <f>'Rest of the US Pay Tables 2018'!E95</f>
        <v>44.59</v>
      </c>
      <c r="E20" s="198" t="s">
        <v>985</v>
      </c>
      <c r="F20" s="140">
        <f>'IQCS Positions &amp; AD Rates'!B389</f>
        <v>40.159999999999997</v>
      </c>
    </row>
    <row r="21" spans="1:6" x14ac:dyDescent="0.2">
      <c r="D21" s="156"/>
      <c r="E21" s="198" t="s">
        <v>986</v>
      </c>
      <c r="F21" s="140">
        <f>'IQCS Positions &amp; AD Rates'!B390</f>
        <v>48.16</v>
      </c>
    </row>
    <row r="22" spans="1:6" ht="15" x14ac:dyDescent="0.25">
      <c r="A22" s="196"/>
      <c r="C22" s="196"/>
      <c r="D22" s="196"/>
      <c r="E22" s="196"/>
      <c r="F22" s="19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C413"/>
  <sheetViews>
    <sheetView topLeftCell="A367" zoomScaleNormal="100" workbookViewId="0">
      <selection activeCell="AC393" sqref="AC393:AC397"/>
    </sheetView>
  </sheetViews>
  <sheetFormatPr defaultRowHeight="12.75" x14ac:dyDescent="0.2"/>
  <cols>
    <col min="1" max="1" width="13.7109375" style="271" customWidth="1"/>
    <col min="2" max="2" width="30.5703125" bestFit="1" customWidth="1"/>
    <col min="3" max="3" width="19.28515625" style="271" bestFit="1" customWidth="1"/>
    <col min="4" max="4" width="13.42578125" style="271" bestFit="1" customWidth="1"/>
    <col min="5" max="5" width="20.28515625" bestFit="1" customWidth="1"/>
    <col min="6" max="6" width="20" style="271" bestFit="1" customWidth="1"/>
    <col min="7" max="7" width="10.140625" style="271" bestFit="1" customWidth="1"/>
    <col min="8" max="8" width="6" bestFit="1" customWidth="1"/>
    <col min="9" max="11" width="6.140625" bestFit="1" customWidth="1"/>
    <col min="12" max="12" width="6" bestFit="1" customWidth="1"/>
    <col min="13" max="13" width="5.85546875" bestFit="1" customWidth="1"/>
    <col min="14" max="14" width="6.28515625" bestFit="1" customWidth="1"/>
    <col min="15" max="15" width="6.140625" bestFit="1" customWidth="1"/>
    <col min="16" max="16" width="5.5703125" bestFit="1" customWidth="1"/>
    <col min="17" max="17" width="5.7109375" bestFit="1" customWidth="1"/>
    <col min="18" max="18" width="6.140625" bestFit="1" customWidth="1"/>
    <col min="19" max="19" width="5.85546875" bestFit="1" customWidth="1"/>
    <col min="20" max="20" width="9.85546875" bestFit="1" customWidth="1"/>
    <col min="21" max="21" width="9.28515625" bestFit="1" customWidth="1"/>
    <col min="22" max="22" width="9.140625" bestFit="1" customWidth="1"/>
    <col min="23" max="23" width="8.42578125" bestFit="1" customWidth="1"/>
    <col min="24" max="24" width="9.28515625" bestFit="1" customWidth="1"/>
    <col min="25" max="25" width="20" bestFit="1" customWidth="1"/>
    <col min="26" max="26" width="12.140625" customWidth="1"/>
    <col min="27" max="27" width="18.42578125" customWidth="1"/>
  </cols>
  <sheetData>
    <row r="1" spans="1:25" x14ac:dyDescent="0.2">
      <c r="A1" s="54" t="s">
        <v>1051</v>
      </c>
      <c r="B1" s="54"/>
      <c r="C1" s="54"/>
      <c r="D1" s="54"/>
      <c r="E1" s="54"/>
      <c r="F1" s="55"/>
      <c r="G1" s="27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</row>
    <row r="2" spans="1:25" ht="13.5" thickBot="1" x14ac:dyDescent="0.25">
      <c r="A2" s="599" t="s">
        <v>74</v>
      </c>
      <c r="B2" s="599"/>
      <c r="C2" s="599"/>
      <c r="D2" s="599"/>
      <c r="E2" s="599"/>
      <c r="F2" s="57"/>
    </row>
    <row r="3" spans="1:25" ht="38.25" x14ac:dyDescent="0.2">
      <c r="A3" s="58" t="s">
        <v>75</v>
      </c>
      <c r="B3" s="58" t="s">
        <v>76</v>
      </c>
      <c r="C3" s="58" t="s">
        <v>77</v>
      </c>
      <c r="D3" s="58" t="s">
        <v>78</v>
      </c>
      <c r="E3" s="59" t="s">
        <v>79</v>
      </c>
      <c r="F3" s="60" t="s">
        <v>1053</v>
      </c>
      <c r="G3" s="60" t="s">
        <v>80</v>
      </c>
      <c r="H3" s="60" t="s">
        <v>81</v>
      </c>
      <c r="I3" s="60" t="s">
        <v>82</v>
      </c>
      <c r="J3" s="60" t="s">
        <v>83</v>
      </c>
      <c r="K3" s="60" t="s">
        <v>84</v>
      </c>
      <c r="L3" s="60" t="s">
        <v>85</v>
      </c>
      <c r="M3" s="60" t="s">
        <v>86</v>
      </c>
      <c r="N3" s="60" t="s">
        <v>87</v>
      </c>
      <c r="O3" s="60" t="s">
        <v>88</v>
      </c>
      <c r="P3" s="60" t="s">
        <v>89</v>
      </c>
      <c r="Q3" s="60" t="s">
        <v>90</v>
      </c>
      <c r="R3" s="60" t="s">
        <v>91</v>
      </c>
      <c r="S3" s="60" t="s">
        <v>92</v>
      </c>
      <c r="T3" s="60" t="s">
        <v>93</v>
      </c>
      <c r="U3" s="60" t="s">
        <v>94</v>
      </c>
      <c r="V3" s="60" t="s">
        <v>95</v>
      </c>
      <c r="W3" s="60" t="s">
        <v>96</v>
      </c>
      <c r="X3" s="61" t="s">
        <v>97</v>
      </c>
      <c r="Y3" s="62" t="s">
        <v>1052</v>
      </c>
    </row>
    <row r="4" spans="1:25" x14ac:dyDescent="0.2">
      <c r="A4" s="272" t="s">
        <v>98</v>
      </c>
      <c r="B4" s="18" t="s">
        <v>99</v>
      </c>
      <c r="C4" s="272" t="s">
        <v>100</v>
      </c>
      <c r="D4" s="272" t="s">
        <v>101</v>
      </c>
      <c r="E4" s="63"/>
      <c r="F4" s="274">
        <f t="shared" ref="F4:F9" si="0">MAX(H4:S4)</f>
        <v>0</v>
      </c>
      <c r="G4" s="272"/>
      <c r="H4" s="65">
        <f t="shared" ref="H4:H67" si="1">IF(E4="A",$B$379,0)</f>
        <v>0</v>
      </c>
      <c r="I4" s="65">
        <f t="shared" ref="I4:I67" si="2">IF(E4="B",$B$380,0)</f>
        <v>0</v>
      </c>
      <c r="J4" s="65">
        <f t="shared" ref="J4:J67" si="3">IF(E4="C",$B$381,0)</f>
        <v>0</v>
      </c>
      <c r="K4" s="65">
        <f t="shared" ref="K4:K67" si="4">IF(E4="D",$B$382,0)</f>
        <v>0</v>
      </c>
      <c r="L4" s="65">
        <f t="shared" ref="L4:L67" si="5">IF(E4="E",$B$383,0)</f>
        <v>0</v>
      </c>
      <c r="M4" s="66">
        <f t="shared" ref="M4:M67" si="6">IF(E4="F",$B$384,0)</f>
        <v>0</v>
      </c>
      <c r="N4" s="66">
        <f t="shared" ref="N4:N67" si="7">IF(E4="G",$B$385,0)</f>
        <v>0</v>
      </c>
      <c r="O4" s="66">
        <f t="shared" ref="O4:O67" si="8">IF(E4="H",$B$386,0)</f>
        <v>0</v>
      </c>
      <c r="P4" s="66">
        <f t="shared" ref="P4:P67" si="9">IF(E4="I",$B$387,0)</f>
        <v>0</v>
      </c>
      <c r="Q4" s="66">
        <f t="shared" ref="Q4:Q67" si="10">IF(E4="j",$B$388,0)</f>
        <v>0</v>
      </c>
      <c r="R4" s="66">
        <f t="shared" ref="R4:R67" si="11">IF(E4="k",$B$389,0)</f>
        <v>0</v>
      </c>
      <c r="S4" s="66">
        <f t="shared" ref="S4:S67" si="12">IF(E4="L",$B$390,0)</f>
        <v>0</v>
      </c>
      <c r="T4" s="18">
        <f t="shared" ref="T4:T67" si="13">IF(E4="AD-A",$B$392,0)</f>
        <v>0</v>
      </c>
      <c r="U4" s="18">
        <f t="shared" ref="U4:U67" si="14">IF(E4="AD-B",$B$393,0)</f>
        <v>0</v>
      </c>
      <c r="V4" s="18">
        <f t="shared" ref="V4:V67" si="15">IF(E4="ad-f",$B$394,0)</f>
        <v>0</v>
      </c>
      <c r="W4" s="18">
        <f t="shared" ref="W4:W67" si="16">IF(E4="ad-I",$B$395,0)</f>
        <v>0</v>
      </c>
      <c r="X4" s="18">
        <f t="shared" ref="X4:X67" si="17">IF(E4="ad-k",$B$396,0)</f>
        <v>0</v>
      </c>
      <c r="Y4" s="65">
        <f t="shared" ref="Y4:Y67" si="18">MAX(H4:X4)</f>
        <v>0</v>
      </c>
    </row>
    <row r="5" spans="1:25" x14ac:dyDescent="0.2">
      <c r="A5" s="272" t="s">
        <v>102</v>
      </c>
      <c r="B5" s="18" t="s">
        <v>103</v>
      </c>
      <c r="C5" s="272" t="s">
        <v>104</v>
      </c>
      <c r="D5" s="272" t="s">
        <v>105</v>
      </c>
      <c r="E5" s="63" t="s">
        <v>106</v>
      </c>
      <c r="F5" s="274">
        <f>MAX(H5:S5)</f>
        <v>18.64</v>
      </c>
      <c r="G5" s="272">
        <v>2</v>
      </c>
      <c r="H5" s="65">
        <f t="shared" si="1"/>
        <v>0</v>
      </c>
      <c r="I5" s="65">
        <f t="shared" si="2"/>
        <v>0</v>
      </c>
      <c r="J5" s="65">
        <f t="shared" si="3"/>
        <v>18.64</v>
      </c>
      <c r="K5" s="65">
        <f t="shared" si="4"/>
        <v>0</v>
      </c>
      <c r="L5" s="65">
        <f t="shared" si="5"/>
        <v>0</v>
      </c>
      <c r="M5" s="66">
        <f t="shared" si="6"/>
        <v>0</v>
      </c>
      <c r="N5" s="66">
        <f t="shared" si="7"/>
        <v>0</v>
      </c>
      <c r="O5" s="66">
        <f t="shared" si="8"/>
        <v>0</v>
      </c>
      <c r="P5" s="66">
        <f t="shared" si="9"/>
        <v>0</v>
      </c>
      <c r="Q5" s="66">
        <f t="shared" si="10"/>
        <v>0</v>
      </c>
      <c r="R5" s="66">
        <f t="shared" si="11"/>
        <v>0</v>
      </c>
      <c r="S5" s="66">
        <f t="shared" si="12"/>
        <v>0</v>
      </c>
      <c r="T5" s="18">
        <f t="shared" si="13"/>
        <v>0</v>
      </c>
      <c r="U5" s="18">
        <f t="shared" si="14"/>
        <v>0</v>
      </c>
      <c r="V5" s="18">
        <f t="shared" si="15"/>
        <v>0</v>
      </c>
      <c r="W5" s="18">
        <f t="shared" si="16"/>
        <v>0</v>
      </c>
      <c r="X5" s="18">
        <f t="shared" si="17"/>
        <v>0</v>
      </c>
      <c r="Y5" s="65">
        <f t="shared" si="18"/>
        <v>18.64</v>
      </c>
    </row>
    <row r="6" spans="1:25" x14ac:dyDescent="0.2">
      <c r="A6" s="272" t="s">
        <v>107</v>
      </c>
      <c r="B6" s="18" t="s">
        <v>108</v>
      </c>
      <c r="C6" s="272" t="s">
        <v>104</v>
      </c>
      <c r="D6" s="272" t="s">
        <v>109</v>
      </c>
      <c r="E6" s="63" t="s">
        <v>110</v>
      </c>
      <c r="F6" s="274">
        <f t="shared" si="0"/>
        <v>48.16</v>
      </c>
      <c r="G6" s="272">
        <v>11</v>
      </c>
      <c r="H6" s="65">
        <f t="shared" si="1"/>
        <v>0</v>
      </c>
      <c r="I6" s="65">
        <f t="shared" si="2"/>
        <v>0</v>
      </c>
      <c r="J6" s="65">
        <f t="shared" si="3"/>
        <v>0</v>
      </c>
      <c r="K6" s="65">
        <f t="shared" si="4"/>
        <v>0</v>
      </c>
      <c r="L6" s="65">
        <f t="shared" si="5"/>
        <v>0</v>
      </c>
      <c r="M6" s="66">
        <f t="shared" si="6"/>
        <v>0</v>
      </c>
      <c r="N6" s="66">
        <f t="shared" si="7"/>
        <v>0</v>
      </c>
      <c r="O6" s="66">
        <f t="shared" si="8"/>
        <v>0</v>
      </c>
      <c r="P6" s="66">
        <f t="shared" si="9"/>
        <v>0</v>
      </c>
      <c r="Q6" s="66">
        <f t="shared" si="10"/>
        <v>0</v>
      </c>
      <c r="R6" s="66">
        <f t="shared" si="11"/>
        <v>0</v>
      </c>
      <c r="S6" s="66">
        <f t="shared" si="12"/>
        <v>48.16</v>
      </c>
      <c r="T6" s="18">
        <f t="shared" si="13"/>
        <v>0</v>
      </c>
      <c r="U6" s="18">
        <f t="shared" si="14"/>
        <v>0</v>
      </c>
      <c r="V6" s="18">
        <f t="shared" si="15"/>
        <v>0</v>
      </c>
      <c r="W6" s="18">
        <f t="shared" si="16"/>
        <v>0</v>
      </c>
      <c r="X6" s="18">
        <f t="shared" si="17"/>
        <v>0</v>
      </c>
      <c r="Y6" s="65">
        <f t="shared" si="18"/>
        <v>48.16</v>
      </c>
    </row>
    <row r="7" spans="1:25" x14ac:dyDescent="0.2">
      <c r="A7" s="272" t="s">
        <v>111</v>
      </c>
      <c r="B7" s="18" t="s">
        <v>112</v>
      </c>
      <c r="C7" s="272" t="s">
        <v>113</v>
      </c>
      <c r="D7" s="272" t="s">
        <v>101</v>
      </c>
      <c r="E7" s="63"/>
      <c r="F7" s="274">
        <f t="shared" si="0"/>
        <v>0</v>
      </c>
      <c r="G7" s="272"/>
      <c r="H7" s="65">
        <f t="shared" si="1"/>
        <v>0</v>
      </c>
      <c r="I7" s="65">
        <f t="shared" si="2"/>
        <v>0</v>
      </c>
      <c r="J7" s="65">
        <f t="shared" si="3"/>
        <v>0</v>
      </c>
      <c r="K7" s="65">
        <f t="shared" si="4"/>
        <v>0</v>
      </c>
      <c r="L7" s="65">
        <f t="shared" si="5"/>
        <v>0</v>
      </c>
      <c r="M7" s="66">
        <f t="shared" si="6"/>
        <v>0</v>
      </c>
      <c r="N7" s="66">
        <f t="shared" si="7"/>
        <v>0</v>
      </c>
      <c r="O7" s="66">
        <f t="shared" si="8"/>
        <v>0</v>
      </c>
      <c r="P7" s="66">
        <f t="shared" si="9"/>
        <v>0</v>
      </c>
      <c r="Q7" s="66">
        <f t="shared" si="10"/>
        <v>0</v>
      </c>
      <c r="R7" s="66">
        <f t="shared" si="11"/>
        <v>0</v>
      </c>
      <c r="S7" s="66">
        <f t="shared" si="12"/>
        <v>0</v>
      </c>
      <c r="T7" s="18">
        <f t="shared" si="13"/>
        <v>0</v>
      </c>
      <c r="U7" s="18">
        <f t="shared" si="14"/>
        <v>0</v>
      </c>
      <c r="V7" s="18">
        <f t="shared" si="15"/>
        <v>0</v>
      </c>
      <c r="W7" s="18">
        <f t="shared" si="16"/>
        <v>0</v>
      </c>
      <c r="X7" s="18">
        <f t="shared" si="17"/>
        <v>0</v>
      </c>
      <c r="Y7" s="65">
        <f t="shared" si="18"/>
        <v>0</v>
      </c>
    </row>
    <row r="8" spans="1:25" x14ac:dyDescent="0.2">
      <c r="A8" s="272" t="s">
        <v>114</v>
      </c>
      <c r="B8" s="18" t="s">
        <v>115</v>
      </c>
      <c r="C8" s="272" t="s">
        <v>113</v>
      </c>
      <c r="D8" s="272" t="s">
        <v>101</v>
      </c>
      <c r="E8" s="63"/>
      <c r="F8" s="274">
        <f t="shared" si="0"/>
        <v>0</v>
      </c>
      <c r="G8" s="272"/>
      <c r="H8" s="65">
        <f t="shared" si="1"/>
        <v>0</v>
      </c>
      <c r="I8" s="65">
        <f t="shared" si="2"/>
        <v>0</v>
      </c>
      <c r="J8" s="65">
        <f t="shared" si="3"/>
        <v>0</v>
      </c>
      <c r="K8" s="65">
        <f t="shared" si="4"/>
        <v>0</v>
      </c>
      <c r="L8" s="65">
        <f t="shared" si="5"/>
        <v>0</v>
      </c>
      <c r="M8" s="66">
        <f t="shared" si="6"/>
        <v>0</v>
      </c>
      <c r="N8" s="66">
        <f t="shared" si="7"/>
        <v>0</v>
      </c>
      <c r="O8" s="66">
        <f t="shared" si="8"/>
        <v>0</v>
      </c>
      <c r="P8" s="66">
        <f t="shared" si="9"/>
        <v>0</v>
      </c>
      <c r="Q8" s="66">
        <f t="shared" si="10"/>
        <v>0</v>
      </c>
      <c r="R8" s="66">
        <f t="shared" si="11"/>
        <v>0</v>
      </c>
      <c r="S8" s="66">
        <f t="shared" si="12"/>
        <v>0</v>
      </c>
      <c r="T8" s="18">
        <f t="shared" si="13"/>
        <v>0</v>
      </c>
      <c r="U8" s="18">
        <f t="shared" si="14"/>
        <v>0</v>
      </c>
      <c r="V8" s="18">
        <f t="shared" si="15"/>
        <v>0</v>
      </c>
      <c r="W8" s="18">
        <f t="shared" si="16"/>
        <v>0</v>
      </c>
      <c r="X8" s="18">
        <f t="shared" si="17"/>
        <v>0</v>
      </c>
      <c r="Y8" s="65">
        <f t="shared" si="18"/>
        <v>0</v>
      </c>
    </row>
    <row r="9" spans="1:25" x14ac:dyDescent="0.2">
      <c r="A9" s="272" t="s">
        <v>116</v>
      </c>
      <c r="B9" s="18" t="s">
        <v>117</v>
      </c>
      <c r="C9" s="272" t="s">
        <v>118</v>
      </c>
      <c r="D9" s="272" t="s">
        <v>105</v>
      </c>
      <c r="E9" s="63" t="s">
        <v>163</v>
      </c>
      <c r="F9" s="274">
        <f t="shared" si="0"/>
        <v>30.04</v>
      </c>
      <c r="G9" s="272"/>
      <c r="H9" s="65">
        <f t="shared" si="1"/>
        <v>0</v>
      </c>
      <c r="I9" s="65">
        <f t="shared" si="2"/>
        <v>0</v>
      </c>
      <c r="J9" s="65">
        <f t="shared" si="3"/>
        <v>0</v>
      </c>
      <c r="K9" s="65">
        <f t="shared" si="4"/>
        <v>0</v>
      </c>
      <c r="L9" s="65">
        <f t="shared" si="5"/>
        <v>0</v>
      </c>
      <c r="M9" s="66">
        <f t="shared" si="6"/>
        <v>0</v>
      </c>
      <c r="N9" s="66">
        <f t="shared" si="7"/>
        <v>0</v>
      </c>
      <c r="O9" s="66">
        <f t="shared" si="8"/>
        <v>30.04</v>
      </c>
      <c r="P9" s="66">
        <f t="shared" si="9"/>
        <v>0</v>
      </c>
      <c r="Q9" s="66">
        <f t="shared" si="10"/>
        <v>0</v>
      </c>
      <c r="R9" s="66">
        <f t="shared" si="11"/>
        <v>0</v>
      </c>
      <c r="S9" s="66">
        <f t="shared" si="12"/>
        <v>0</v>
      </c>
      <c r="T9" s="18">
        <f t="shared" si="13"/>
        <v>0</v>
      </c>
      <c r="U9" s="18">
        <f t="shared" si="14"/>
        <v>0</v>
      </c>
      <c r="V9" s="18">
        <f t="shared" si="15"/>
        <v>0</v>
      </c>
      <c r="W9" s="18">
        <f t="shared" si="16"/>
        <v>0</v>
      </c>
      <c r="X9" s="18">
        <f t="shared" si="17"/>
        <v>0</v>
      </c>
      <c r="Y9" s="65">
        <f t="shared" si="18"/>
        <v>30.04</v>
      </c>
    </row>
    <row r="10" spans="1:25" x14ac:dyDescent="0.2">
      <c r="A10" s="272" t="s">
        <v>119</v>
      </c>
      <c r="B10" s="18" t="s">
        <v>120</v>
      </c>
      <c r="C10" s="272" t="s">
        <v>121</v>
      </c>
      <c r="D10" s="272" t="s">
        <v>109</v>
      </c>
      <c r="E10" s="63" t="s">
        <v>792</v>
      </c>
      <c r="F10" s="274">
        <v>54.24</v>
      </c>
      <c r="G10" s="272"/>
      <c r="H10" s="65">
        <f t="shared" si="1"/>
        <v>0</v>
      </c>
      <c r="I10" s="65">
        <f t="shared" si="2"/>
        <v>0</v>
      </c>
      <c r="J10" s="65">
        <f t="shared" si="3"/>
        <v>0</v>
      </c>
      <c r="K10" s="65">
        <f t="shared" si="4"/>
        <v>0</v>
      </c>
      <c r="L10" s="65">
        <f t="shared" si="5"/>
        <v>0</v>
      </c>
      <c r="M10" s="66">
        <f t="shared" si="6"/>
        <v>0</v>
      </c>
      <c r="N10" s="66">
        <f t="shared" si="7"/>
        <v>0</v>
      </c>
      <c r="O10" s="66">
        <f t="shared" si="8"/>
        <v>0</v>
      </c>
      <c r="P10" s="66">
        <f t="shared" si="9"/>
        <v>0</v>
      </c>
      <c r="Q10" s="66">
        <f t="shared" si="10"/>
        <v>0</v>
      </c>
      <c r="R10" s="66">
        <f t="shared" si="11"/>
        <v>0</v>
      </c>
      <c r="S10" s="66">
        <f t="shared" si="12"/>
        <v>0</v>
      </c>
      <c r="T10" s="18">
        <f t="shared" si="13"/>
        <v>0</v>
      </c>
      <c r="U10" s="18">
        <f t="shared" si="14"/>
        <v>0</v>
      </c>
      <c r="V10" s="18">
        <f t="shared" si="15"/>
        <v>0</v>
      </c>
      <c r="W10" s="18">
        <f t="shared" si="16"/>
        <v>0</v>
      </c>
      <c r="X10" s="18">
        <f t="shared" si="17"/>
        <v>0</v>
      </c>
      <c r="Y10" s="65">
        <f t="shared" si="18"/>
        <v>0</v>
      </c>
    </row>
    <row r="11" spans="1:25" x14ac:dyDescent="0.2">
      <c r="A11" s="272" t="s">
        <v>122</v>
      </c>
      <c r="B11" s="18" t="s">
        <v>123</v>
      </c>
      <c r="C11" s="272" t="s">
        <v>124</v>
      </c>
      <c r="D11" s="272" t="s">
        <v>109</v>
      </c>
      <c r="E11" s="63" t="s">
        <v>110</v>
      </c>
      <c r="F11" s="274">
        <f t="shared" ref="F11:F42" si="19">MAX(H11:S11)</f>
        <v>48.16</v>
      </c>
      <c r="G11" s="272">
        <v>11</v>
      </c>
      <c r="H11" s="65">
        <f t="shared" si="1"/>
        <v>0</v>
      </c>
      <c r="I11" s="65">
        <f t="shared" si="2"/>
        <v>0</v>
      </c>
      <c r="J11" s="65">
        <f t="shared" si="3"/>
        <v>0</v>
      </c>
      <c r="K11" s="65">
        <f t="shared" si="4"/>
        <v>0</v>
      </c>
      <c r="L11" s="65">
        <f t="shared" si="5"/>
        <v>0</v>
      </c>
      <c r="M11" s="66">
        <f t="shared" si="6"/>
        <v>0</v>
      </c>
      <c r="N11" s="66">
        <f t="shared" si="7"/>
        <v>0</v>
      </c>
      <c r="O11" s="66">
        <f t="shared" si="8"/>
        <v>0</v>
      </c>
      <c r="P11" s="66">
        <f t="shared" si="9"/>
        <v>0</v>
      </c>
      <c r="Q11" s="66">
        <f t="shared" si="10"/>
        <v>0</v>
      </c>
      <c r="R11" s="66">
        <f t="shared" si="11"/>
        <v>0</v>
      </c>
      <c r="S11" s="66">
        <f t="shared" si="12"/>
        <v>48.16</v>
      </c>
      <c r="T11" s="18">
        <f t="shared" si="13"/>
        <v>0</v>
      </c>
      <c r="U11" s="18">
        <f t="shared" si="14"/>
        <v>0</v>
      </c>
      <c r="V11" s="18">
        <f t="shared" si="15"/>
        <v>0</v>
      </c>
      <c r="W11" s="18">
        <f t="shared" si="16"/>
        <v>0</v>
      </c>
      <c r="X11" s="18">
        <f t="shared" si="17"/>
        <v>0</v>
      </c>
      <c r="Y11" s="65">
        <f t="shared" si="18"/>
        <v>48.16</v>
      </c>
    </row>
    <row r="12" spans="1:25" x14ac:dyDescent="0.2">
      <c r="A12" s="272" t="s">
        <v>125</v>
      </c>
      <c r="B12" s="18" t="s">
        <v>126</v>
      </c>
      <c r="C12" s="272" t="s">
        <v>127</v>
      </c>
      <c r="D12" s="272" t="s">
        <v>101</v>
      </c>
      <c r="E12" s="63"/>
      <c r="F12" s="274">
        <f t="shared" si="19"/>
        <v>0</v>
      </c>
      <c r="G12" s="272"/>
      <c r="H12" s="65">
        <f t="shared" si="1"/>
        <v>0</v>
      </c>
      <c r="I12" s="65">
        <f t="shared" si="2"/>
        <v>0</v>
      </c>
      <c r="J12" s="65">
        <f t="shared" si="3"/>
        <v>0</v>
      </c>
      <c r="K12" s="65">
        <f t="shared" si="4"/>
        <v>0</v>
      </c>
      <c r="L12" s="65">
        <f t="shared" si="5"/>
        <v>0</v>
      </c>
      <c r="M12" s="66">
        <f t="shared" si="6"/>
        <v>0</v>
      </c>
      <c r="N12" s="66">
        <f t="shared" si="7"/>
        <v>0</v>
      </c>
      <c r="O12" s="66">
        <f t="shared" si="8"/>
        <v>0</v>
      </c>
      <c r="P12" s="66">
        <f t="shared" si="9"/>
        <v>0</v>
      </c>
      <c r="Q12" s="66">
        <f t="shared" si="10"/>
        <v>0</v>
      </c>
      <c r="R12" s="66">
        <f t="shared" si="11"/>
        <v>0</v>
      </c>
      <c r="S12" s="66">
        <f t="shared" si="12"/>
        <v>0</v>
      </c>
      <c r="T12" s="18">
        <f t="shared" si="13"/>
        <v>0</v>
      </c>
      <c r="U12" s="18">
        <f t="shared" si="14"/>
        <v>0</v>
      </c>
      <c r="V12" s="18">
        <f t="shared" si="15"/>
        <v>0</v>
      </c>
      <c r="W12" s="18">
        <f t="shared" si="16"/>
        <v>0</v>
      </c>
      <c r="X12" s="18">
        <f t="shared" si="17"/>
        <v>0</v>
      </c>
      <c r="Y12" s="65">
        <f t="shared" si="18"/>
        <v>0</v>
      </c>
    </row>
    <row r="13" spans="1:25" x14ac:dyDescent="0.2">
      <c r="A13" s="272" t="s">
        <v>128</v>
      </c>
      <c r="B13" s="18" t="s">
        <v>129</v>
      </c>
      <c r="C13" s="272" t="s">
        <v>130</v>
      </c>
      <c r="D13" s="272" t="s">
        <v>109</v>
      </c>
      <c r="E13" s="63" t="s">
        <v>110</v>
      </c>
      <c r="F13" s="274">
        <f t="shared" si="19"/>
        <v>48.16</v>
      </c>
      <c r="G13" s="272">
        <v>11</v>
      </c>
      <c r="H13" s="65">
        <f t="shared" si="1"/>
        <v>0</v>
      </c>
      <c r="I13" s="65">
        <f t="shared" si="2"/>
        <v>0</v>
      </c>
      <c r="J13" s="65">
        <f t="shared" si="3"/>
        <v>0</v>
      </c>
      <c r="K13" s="65">
        <f t="shared" si="4"/>
        <v>0</v>
      </c>
      <c r="L13" s="65">
        <f t="shared" si="5"/>
        <v>0</v>
      </c>
      <c r="M13" s="66">
        <f t="shared" si="6"/>
        <v>0</v>
      </c>
      <c r="N13" s="66">
        <f t="shared" si="7"/>
        <v>0</v>
      </c>
      <c r="O13" s="66">
        <f t="shared" si="8"/>
        <v>0</v>
      </c>
      <c r="P13" s="66">
        <f t="shared" si="9"/>
        <v>0</v>
      </c>
      <c r="Q13" s="66">
        <f t="shared" si="10"/>
        <v>0</v>
      </c>
      <c r="R13" s="66">
        <f t="shared" si="11"/>
        <v>0</v>
      </c>
      <c r="S13" s="66">
        <f t="shared" si="12"/>
        <v>48.16</v>
      </c>
      <c r="T13" s="18">
        <f t="shared" si="13"/>
        <v>0</v>
      </c>
      <c r="U13" s="18">
        <f t="shared" si="14"/>
        <v>0</v>
      </c>
      <c r="V13" s="18">
        <f t="shared" si="15"/>
        <v>0</v>
      </c>
      <c r="W13" s="18">
        <f t="shared" si="16"/>
        <v>0</v>
      </c>
      <c r="X13" s="18">
        <f t="shared" si="17"/>
        <v>0</v>
      </c>
      <c r="Y13" s="65">
        <f t="shared" si="18"/>
        <v>48.16</v>
      </c>
    </row>
    <row r="14" spans="1:25" x14ac:dyDescent="0.2">
      <c r="A14" s="272" t="s">
        <v>131</v>
      </c>
      <c r="B14" s="18" t="s">
        <v>132</v>
      </c>
      <c r="C14" s="272" t="s">
        <v>113</v>
      </c>
      <c r="D14" s="272" t="s">
        <v>101</v>
      </c>
      <c r="E14" s="63"/>
      <c r="F14" s="274">
        <f t="shared" si="19"/>
        <v>0</v>
      </c>
      <c r="G14" s="272"/>
      <c r="H14" s="65">
        <f t="shared" si="1"/>
        <v>0</v>
      </c>
      <c r="I14" s="65">
        <f t="shared" si="2"/>
        <v>0</v>
      </c>
      <c r="J14" s="65">
        <f t="shared" si="3"/>
        <v>0</v>
      </c>
      <c r="K14" s="65">
        <f t="shared" si="4"/>
        <v>0</v>
      </c>
      <c r="L14" s="65">
        <f t="shared" si="5"/>
        <v>0</v>
      </c>
      <c r="M14" s="66">
        <f t="shared" si="6"/>
        <v>0</v>
      </c>
      <c r="N14" s="66">
        <f t="shared" si="7"/>
        <v>0</v>
      </c>
      <c r="O14" s="66">
        <f t="shared" si="8"/>
        <v>0</v>
      </c>
      <c r="P14" s="66">
        <f t="shared" si="9"/>
        <v>0</v>
      </c>
      <c r="Q14" s="66">
        <f t="shared" si="10"/>
        <v>0</v>
      </c>
      <c r="R14" s="66">
        <f t="shared" si="11"/>
        <v>0</v>
      </c>
      <c r="S14" s="66">
        <f t="shared" si="12"/>
        <v>0</v>
      </c>
      <c r="T14" s="18">
        <f t="shared" si="13"/>
        <v>0</v>
      </c>
      <c r="U14" s="18">
        <f t="shared" si="14"/>
        <v>0</v>
      </c>
      <c r="V14" s="18">
        <f t="shared" si="15"/>
        <v>0</v>
      </c>
      <c r="W14" s="18">
        <f t="shared" si="16"/>
        <v>0</v>
      </c>
      <c r="X14" s="18">
        <f t="shared" si="17"/>
        <v>0</v>
      </c>
      <c r="Y14" s="65">
        <f t="shared" si="18"/>
        <v>0</v>
      </c>
    </row>
    <row r="15" spans="1:25" x14ac:dyDescent="0.2">
      <c r="A15" s="272" t="s">
        <v>133</v>
      </c>
      <c r="B15" s="18" t="s">
        <v>134</v>
      </c>
      <c r="C15" s="272" t="s">
        <v>113</v>
      </c>
      <c r="D15" s="272" t="s">
        <v>101</v>
      </c>
      <c r="E15" s="63"/>
      <c r="F15" s="274">
        <f t="shared" si="19"/>
        <v>0</v>
      </c>
      <c r="G15" s="272"/>
      <c r="H15" s="65">
        <f t="shared" si="1"/>
        <v>0</v>
      </c>
      <c r="I15" s="65">
        <f t="shared" si="2"/>
        <v>0</v>
      </c>
      <c r="J15" s="65">
        <f t="shared" si="3"/>
        <v>0</v>
      </c>
      <c r="K15" s="65">
        <f t="shared" si="4"/>
        <v>0</v>
      </c>
      <c r="L15" s="65">
        <f t="shared" si="5"/>
        <v>0</v>
      </c>
      <c r="M15" s="66">
        <f t="shared" si="6"/>
        <v>0</v>
      </c>
      <c r="N15" s="66">
        <f t="shared" si="7"/>
        <v>0</v>
      </c>
      <c r="O15" s="66">
        <f t="shared" si="8"/>
        <v>0</v>
      </c>
      <c r="P15" s="66">
        <f t="shared" si="9"/>
        <v>0</v>
      </c>
      <c r="Q15" s="66">
        <f t="shared" si="10"/>
        <v>0</v>
      </c>
      <c r="R15" s="66">
        <f t="shared" si="11"/>
        <v>0</v>
      </c>
      <c r="S15" s="66">
        <f t="shared" si="12"/>
        <v>0</v>
      </c>
      <c r="T15" s="18">
        <f t="shared" si="13"/>
        <v>0</v>
      </c>
      <c r="U15" s="18">
        <f t="shared" si="14"/>
        <v>0</v>
      </c>
      <c r="V15" s="18">
        <f t="shared" si="15"/>
        <v>0</v>
      </c>
      <c r="W15" s="18">
        <f t="shared" si="16"/>
        <v>0</v>
      </c>
      <c r="X15" s="18">
        <f t="shared" si="17"/>
        <v>0</v>
      </c>
      <c r="Y15" s="65">
        <f t="shared" si="18"/>
        <v>0</v>
      </c>
    </row>
    <row r="16" spans="1:25" x14ac:dyDescent="0.2">
      <c r="A16" s="273" t="s">
        <v>910</v>
      </c>
      <c r="B16" s="159" t="s">
        <v>911</v>
      </c>
      <c r="C16" s="273" t="s">
        <v>124</v>
      </c>
      <c r="D16" s="273" t="s">
        <v>105</v>
      </c>
      <c r="E16" s="160" t="s">
        <v>241</v>
      </c>
      <c r="F16" s="275">
        <f t="shared" si="19"/>
        <v>3.2</v>
      </c>
      <c r="G16" s="273"/>
      <c r="H16" s="161">
        <f t="shared" si="1"/>
        <v>0</v>
      </c>
      <c r="I16" s="161">
        <f t="shared" si="2"/>
        <v>0</v>
      </c>
      <c r="J16" s="161">
        <f t="shared" si="3"/>
        <v>0</v>
      </c>
      <c r="K16" s="161">
        <f t="shared" si="4"/>
        <v>0</v>
      </c>
      <c r="L16" s="161">
        <f t="shared" si="5"/>
        <v>0</v>
      </c>
      <c r="M16" s="194">
        <f t="shared" si="6"/>
        <v>0</v>
      </c>
      <c r="N16" s="194">
        <f t="shared" si="7"/>
        <v>0</v>
      </c>
      <c r="O16" s="194">
        <f t="shared" si="8"/>
        <v>0</v>
      </c>
      <c r="P16" s="194">
        <f t="shared" si="9"/>
        <v>3.2</v>
      </c>
      <c r="Q16" s="194">
        <f t="shared" si="10"/>
        <v>0</v>
      </c>
      <c r="R16" s="194">
        <f t="shared" si="11"/>
        <v>0</v>
      </c>
      <c r="S16" s="194">
        <f t="shared" si="12"/>
        <v>0</v>
      </c>
      <c r="T16" s="159">
        <f t="shared" si="13"/>
        <v>0</v>
      </c>
      <c r="U16" s="159">
        <f t="shared" si="14"/>
        <v>0</v>
      </c>
      <c r="V16" s="159">
        <f t="shared" si="15"/>
        <v>0</v>
      </c>
      <c r="W16" s="159">
        <f t="shared" si="16"/>
        <v>0</v>
      </c>
      <c r="X16" s="159">
        <f t="shared" si="17"/>
        <v>0</v>
      </c>
      <c r="Y16" s="161">
        <f t="shared" si="18"/>
        <v>3.2</v>
      </c>
    </row>
    <row r="17" spans="1:25" x14ac:dyDescent="0.2">
      <c r="A17" s="273" t="s">
        <v>927</v>
      </c>
      <c r="B17" s="159" t="s">
        <v>911</v>
      </c>
      <c r="C17" s="273" t="s">
        <v>124</v>
      </c>
      <c r="D17" s="273" t="s">
        <v>101</v>
      </c>
      <c r="E17" s="160" t="s">
        <v>163</v>
      </c>
      <c r="F17" s="274">
        <f t="shared" si="19"/>
        <v>30.04</v>
      </c>
      <c r="G17" s="272"/>
      <c r="H17" s="65">
        <f t="shared" si="1"/>
        <v>0</v>
      </c>
      <c r="I17" s="65">
        <f t="shared" si="2"/>
        <v>0</v>
      </c>
      <c r="J17" s="65">
        <f t="shared" si="3"/>
        <v>0</v>
      </c>
      <c r="K17" s="65">
        <f t="shared" si="4"/>
        <v>0</v>
      </c>
      <c r="L17" s="65">
        <f t="shared" si="5"/>
        <v>0</v>
      </c>
      <c r="M17" s="66">
        <f t="shared" si="6"/>
        <v>0</v>
      </c>
      <c r="N17" s="66">
        <f t="shared" si="7"/>
        <v>0</v>
      </c>
      <c r="O17" s="66">
        <f t="shared" si="8"/>
        <v>30.04</v>
      </c>
      <c r="P17" s="66">
        <f t="shared" si="9"/>
        <v>0</v>
      </c>
      <c r="Q17" s="66">
        <f t="shared" si="10"/>
        <v>0</v>
      </c>
      <c r="R17" s="66">
        <f t="shared" si="11"/>
        <v>0</v>
      </c>
      <c r="S17" s="66">
        <f t="shared" si="12"/>
        <v>0</v>
      </c>
      <c r="T17" s="18">
        <f t="shared" si="13"/>
        <v>0</v>
      </c>
      <c r="U17" s="18">
        <f t="shared" si="14"/>
        <v>0</v>
      </c>
      <c r="V17" s="18">
        <f t="shared" si="15"/>
        <v>0</v>
      </c>
      <c r="W17" s="18">
        <f t="shared" si="16"/>
        <v>0</v>
      </c>
      <c r="X17" s="18">
        <f t="shared" si="17"/>
        <v>0</v>
      </c>
      <c r="Y17" s="161">
        <f t="shared" si="18"/>
        <v>30.04</v>
      </c>
    </row>
    <row r="18" spans="1:25" x14ac:dyDescent="0.2">
      <c r="A18" s="272" t="s">
        <v>135</v>
      </c>
      <c r="B18" s="18" t="s">
        <v>136</v>
      </c>
      <c r="C18" s="272" t="s">
        <v>104</v>
      </c>
      <c r="D18" s="272" t="s">
        <v>101</v>
      </c>
      <c r="E18" s="63"/>
      <c r="F18" s="274">
        <f t="shared" si="19"/>
        <v>0</v>
      </c>
      <c r="G18" s="272"/>
      <c r="H18" s="65">
        <f t="shared" si="1"/>
        <v>0</v>
      </c>
      <c r="I18" s="65">
        <f t="shared" si="2"/>
        <v>0</v>
      </c>
      <c r="J18" s="65">
        <f t="shared" si="3"/>
        <v>0</v>
      </c>
      <c r="K18" s="65">
        <f t="shared" si="4"/>
        <v>0</v>
      </c>
      <c r="L18" s="65">
        <f t="shared" si="5"/>
        <v>0</v>
      </c>
      <c r="M18" s="66">
        <f t="shared" si="6"/>
        <v>0</v>
      </c>
      <c r="N18" s="66">
        <f t="shared" si="7"/>
        <v>0</v>
      </c>
      <c r="O18" s="66">
        <f t="shared" si="8"/>
        <v>0</v>
      </c>
      <c r="P18" s="66">
        <f t="shared" si="9"/>
        <v>0</v>
      </c>
      <c r="Q18" s="66">
        <f t="shared" si="10"/>
        <v>0</v>
      </c>
      <c r="R18" s="66">
        <f t="shared" si="11"/>
        <v>0</v>
      </c>
      <c r="S18" s="66">
        <f t="shared" si="12"/>
        <v>0</v>
      </c>
      <c r="T18" s="18">
        <f t="shared" si="13"/>
        <v>0</v>
      </c>
      <c r="U18" s="18">
        <f t="shared" si="14"/>
        <v>0</v>
      </c>
      <c r="V18" s="18">
        <f t="shared" si="15"/>
        <v>0</v>
      </c>
      <c r="W18" s="18">
        <f t="shared" si="16"/>
        <v>0</v>
      </c>
      <c r="X18" s="18">
        <f t="shared" si="17"/>
        <v>0</v>
      </c>
      <c r="Y18" s="65">
        <f t="shared" si="18"/>
        <v>0</v>
      </c>
    </row>
    <row r="19" spans="1:25" x14ac:dyDescent="0.2">
      <c r="A19" s="272" t="s">
        <v>137</v>
      </c>
      <c r="B19" s="18" t="s">
        <v>138</v>
      </c>
      <c r="C19" s="272" t="s">
        <v>104</v>
      </c>
      <c r="D19" s="272" t="s">
        <v>101</v>
      </c>
      <c r="E19" s="63"/>
      <c r="F19" s="274">
        <f t="shared" si="19"/>
        <v>0</v>
      </c>
      <c r="G19" s="272"/>
      <c r="H19" s="65">
        <f t="shared" si="1"/>
        <v>0</v>
      </c>
      <c r="I19" s="65">
        <f t="shared" si="2"/>
        <v>0</v>
      </c>
      <c r="J19" s="65">
        <f t="shared" si="3"/>
        <v>0</v>
      </c>
      <c r="K19" s="65">
        <f t="shared" si="4"/>
        <v>0</v>
      </c>
      <c r="L19" s="65">
        <f t="shared" si="5"/>
        <v>0</v>
      </c>
      <c r="M19" s="66">
        <f t="shared" si="6"/>
        <v>0</v>
      </c>
      <c r="N19" s="66">
        <f t="shared" si="7"/>
        <v>0</v>
      </c>
      <c r="O19" s="66">
        <f t="shared" si="8"/>
        <v>0</v>
      </c>
      <c r="P19" s="66">
        <f t="shared" si="9"/>
        <v>0</v>
      </c>
      <c r="Q19" s="66">
        <f t="shared" si="10"/>
        <v>0</v>
      </c>
      <c r="R19" s="66">
        <f t="shared" si="11"/>
        <v>0</v>
      </c>
      <c r="S19" s="66">
        <f t="shared" si="12"/>
        <v>0</v>
      </c>
      <c r="T19" s="18">
        <f t="shared" si="13"/>
        <v>0</v>
      </c>
      <c r="U19" s="18">
        <f t="shared" si="14"/>
        <v>0</v>
      </c>
      <c r="V19" s="18">
        <f t="shared" si="15"/>
        <v>0</v>
      </c>
      <c r="W19" s="18">
        <f t="shared" si="16"/>
        <v>0</v>
      </c>
      <c r="X19" s="18">
        <f t="shared" si="17"/>
        <v>0</v>
      </c>
      <c r="Y19" s="65">
        <f t="shared" si="18"/>
        <v>0</v>
      </c>
    </row>
    <row r="20" spans="1:25" x14ac:dyDescent="0.2">
      <c r="A20" s="272" t="s">
        <v>140</v>
      </c>
      <c r="B20" s="18" t="s">
        <v>141</v>
      </c>
      <c r="C20" s="272" t="s">
        <v>139</v>
      </c>
      <c r="D20" s="272" t="s">
        <v>101</v>
      </c>
      <c r="E20" s="63"/>
      <c r="F20" s="274">
        <f t="shared" si="19"/>
        <v>0</v>
      </c>
      <c r="G20" s="272"/>
      <c r="H20" s="65">
        <f t="shared" si="1"/>
        <v>0</v>
      </c>
      <c r="I20" s="65">
        <f t="shared" si="2"/>
        <v>0</v>
      </c>
      <c r="J20" s="65">
        <f t="shared" si="3"/>
        <v>0</v>
      </c>
      <c r="K20" s="65">
        <f t="shared" si="4"/>
        <v>0</v>
      </c>
      <c r="L20" s="65">
        <f t="shared" si="5"/>
        <v>0</v>
      </c>
      <c r="M20" s="66">
        <f t="shared" si="6"/>
        <v>0</v>
      </c>
      <c r="N20" s="66">
        <f t="shared" si="7"/>
        <v>0</v>
      </c>
      <c r="O20" s="66">
        <f t="shared" si="8"/>
        <v>0</v>
      </c>
      <c r="P20" s="66">
        <f t="shared" si="9"/>
        <v>0</v>
      </c>
      <c r="Q20" s="66">
        <f t="shared" si="10"/>
        <v>0</v>
      </c>
      <c r="R20" s="66">
        <f t="shared" si="11"/>
        <v>0</v>
      </c>
      <c r="S20" s="66">
        <f t="shared" si="12"/>
        <v>0</v>
      </c>
      <c r="T20" s="18">
        <f t="shared" si="13"/>
        <v>0</v>
      </c>
      <c r="U20" s="18">
        <f t="shared" si="14"/>
        <v>0</v>
      </c>
      <c r="V20" s="18">
        <f t="shared" si="15"/>
        <v>0</v>
      </c>
      <c r="W20" s="18">
        <f t="shared" si="16"/>
        <v>0</v>
      </c>
      <c r="X20" s="18">
        <f t="shared" si="17"/>
        <v>0</v>
      </c>
      <c r="Y20" s="65">
        <f t="shared" si="18"/>
        <v>0</v>
      </c>
    </row>
    <row r="21" spans="1:25" x14ac:dyDescent="0.2">
      <c r="A21" s="272" t="s">
        <v>142</v>
      </c>
      <c r="B21" s="18" t="s">
        <v>143</v>
      </c>
      <c r="C21" s="272" t="s">
        <v>104</v>
      </c>
      <c r="D21" s="272" t="s">
        <v>109</v>
      </c>
      <c r="E21" s="63" t="s">
        <v>144</v>
      </c>
      <c r="F21" s="274">
        <f t="shared" si="19"/>
        <v>40.159999999999997</v>
      </c>
      <c r="G21" s="272">
        <v>10</v>
      </c>
      <c r="H21" s="65">
        <f t="shared" si="1"/>
        <v>0</v>
      </c>
      <c r="I21" s="65">
        <f t="shared" si="2"/>
        <v>0</v>
      </c>
      <c r="J21" s="65">
        <f t="shared" si="3"/>
        <v>0</v>
      </c>
      <c r="K21" s="65">
        <f t="shared" si="4"/>
        <v>0</v>
      </c>
      <c r="L21" s="65">
        <f t="shared" si="5"/>
        <v>0</v>
      </c>
      <c r="M21" s="66">
        <f t="shared" si="6"/>
        <v>0</v>
      </c>
      <c r="N21" s="66">
        <f t="shared" si="7"/>
        <v>0</v>
      </c>
      <c r="O21" s="66">
        <f t="shared" si="8"/>
        <v>0</v>
      </c>
      <c r="P21" s="66">
        <f t="shared" si="9"/>
        <v>0</v>
      </c>
      <c r="Q21" s="66">
        <f t="shared" si="10"/>
        <v>0</v>
      </c>
      <c r="R21" s="66">
        <f t="shared" si="11"/>
        <v>40.159999999999997</v>
      </c>
      <c r="S21" s="66">
        <f t="shared" si="12"/>
        <v>0</v>
      </c>
      <c r="T21" s="18">
        <f t="shared" si="13"/>
        <v>0</v>
      </c>
      <c r="U21" s="18">
        <f t="shared" si="14"/>
        <v>0</v>
      </c>
      <c r="V21" s="18">
        <f t="shared" si="15"/>
        <v>0</v>
      </c>
      <c r="W21" s="18">
        <f t="shared" si="16"/>
        <v>0</v>
      </c>
      <c r="X21" s="18">
        <f t="shared" si="17"/>
        <v>0</v>
      </c>
      <c r="Y21" s="65">
        <f t="shared" si="18"/>
        <v>40.159999999999997</v>
      </c>
    </row>
    <row r="22" spans="1:25" x14ac:dyDescent="0.2">
      <c r="A22" s="272" t="s">
        <v>145</v>
      </c>
      <c r="B22" s="18" t="s">
        <v>146</v>
      </c>
      <c r="C22" s="272" t="s">
        <v>104</v>
      </c>
      <c r="D22" s="272" t="s">
        <v>101</v>
      </c>
      <c r="E22" s="63" t="s">
        <v>147</v>
      </c>
      <c r="F22" s="274">
        <f t="shared" si="19"/>
        <v>24.56</v>
      </c>
      <c r="G22" s="272">
        <v>5</v>
      </c>
      <c r="H22" s="65">
        <f t="shared" si="1"/>
        <v>0</v>
      </c>
      <c r="I22" s="65">
        <f t="shared" si="2"/>
        <v>0</v>
      </c>
      <c r="J22" s="65">
        <f t="shared" si="3"/>
        <v>0</v>
      </c>
      <c r="K22" s="65">
        <f t="shared" si="4"/>
        <v>0</v>
      </c>
      <c r="L22" s="65">
        <f t="shared" si="5"/>
        <v>0</v>
      </c>
      <c r="M22" s="66">
        <f t="shared" si="6"/>
        <v>24.56</v>
      </c>
      <c r="N22" s="66">
        <f t="shared" si="7"/>
        <v>0</v>
      </c>
      <c r="O22" s="66">
        <f t="shared" si="8"/>
        <v>0</v>
      </c>
      <c r="P22" s="66">
        <f t="shared" si="9"/>
        <v>0</v>
      </c>
      <c r="Q22" s="66">
        <f t="shared" si="10"/>
        <v>0</v>
      </c>
      <c r="R22" s="66">
        <f t="shared" si="11"/>
        <v>0</v>
      </c>
      <c r="S22" s="66">
        <f t="shared" si="12"/>
        <v>0</v>
      </c>
      <c r="T22" s="18">
        <f t="shared" si="13"/>
        <v>0</v>
      </c>
      <c r="U22" s="18">
        <f t="shared" si="14"/>
        <v>0</v>
      </c>
      <c r="V22" s="18">
        <f t="shared" si="15"/>
        <v>0</v>
      </c>
      <c r="W22" s="18">
        <f t="shared" si="16"/>
        <v>0</v>
      </c>
      <c r="X22" s="18">
        <f t="shared" si="17"/>
        <v>0</v>
      </c>
      <c r="Y22" s="65">
        <f t="shared" si="18"/>
        <v>24.56</v>
      </c>
    </row>
    <row r="23" spans="1:25" x14ac:dyDescent="0.2">
      <c r="A23" s="272" t="s">
        <v>148</v>
      </c>
      <c r="B23" s="18" t="s">
        <v>149</v>
      </c>
      <c r="C23" s="272" t="s">
        <v>113</v>
      </c>
      <c r="D23" s="272" t="s">
        <v>101</v>
      </c>
      <c r="E23" s="63"/>
      <c r="F23" s="274">
        <f t="shared" si="19"/>
        <v>0</v>
      </c>
      <c r="G23" s="272"/>
      <c r="H23" s="65">
        <f t="shared" si="1"/>
        <v>0</v>
      </c>
      <c r="I23" s="65">
        <f t="shared" si="2"/>
        <v>0</v>
      </c>
      <c r="J23" s="65">
        <f t="shared" si="3"/>
        <v>0</v>
      </c>
      <c r="K23" s="65">
        <f t="shared" si="4"/>
        <v>0</v>
      </c>
      <c r="L23" s="65">
        <f t="shared" si="5"/>
        <v>0</v>
      </c>
      <c r="M23" s="66">
        <f t="shared" si="6"/>
        <v>0</v>
      </c>
      <c r="N23" s="66">
        <f t="shared" si="7"/>
        <v>0</v>
      </c>
      <c r="O23" s="66">
        <f t="shared" si="8"/>
        <v>0</v>
      </c>
      <c r="P23" s="66">
        <f t="shared" si="9"/>
        <v>0</v>
      </c>
      <c r="Q23" s="66">
        <f t="shared" si="10"/>
        <v>0</v>
      </c>
      <c r="R23" s="66">
        <f t="shared" si="11"/>
        <v>0</v>
      </c>
      <c r="S23" s="66">
        <f t="shared" si="12"/>
        <v>0</v>
      </c>
      <c r="T23" s="18">
        <f t="shared" si="13"/>
        <v>0</v>
      </c>
      <c r="U23" s="18">
        <f t="shared" si="14"/>
        <v>0</v>
      </c>
      <c r="V23" s="18">
        <f t="shared" si="15"/>
        <v>0</v>
      </c>
      <c r="W23" s="18">
        <f t="shared" si="16"/>
        <v>0</v>
      </c>
      <c r="X23" s="18">
        <f t="shared" si="17"/>
        <v>0</v>
      </c>
      <c r="Y23" s="65">
        <f t="shared" si="18"/>
        <v>0</v>
      </c>
    </row>
    <row r="24" spans="1:25" x14ac:dyDescent="0.2">
      <c r="A24" s="272" t="s">
        <v>150</v>
      </c>
      <c r="B24" s="18" t="s">
        <v>151</v>
      </c>
      <c r="C24" s="272" t="s">
        <v>113</v>
      </c>
      <c r="D24" s="272" t="s">
        <v>101</v>
      </c>
      <c r="E24" s="63"/>
      <c r="F24" s="274">
        <f t="shared" si="19"/>
        <v>0</v>
      </c>
      <c r="G24" s="272"/>
      <c r="H24" s="65">
        <f t="shared" si="1"/>
        <v>0</v>
      </c>
      <c r="I24" s="65">
        <f t="shared" si="2"/>
        <v>0</v>
      </c>
      <c r="J24" s="65">
        <f t="shared" si="3"/>
        <v>0</v>
      </c>
      <c r="K24" s="65">
        <f t="shared" si="4"/>
        <v>0</v>
      </c>
      <c r="L24" s="65">
        <f t="shared" si="5"/>
        <v>0</v>
      </c>
      <c r="M24" s="66">
        <f t="shared" si="6"/>
        <v>0</v>
      </c>
      <c r="N24" s="66">
        <f t="shared" si="7"/>
        <v>0</v>
      </c>
      <c r="O24" s="66">
        <f t="shared" si="8"/>
        <v>0</v>
      </c>
      <c r="P24" s="66">
        <f t="shared" si="9"/>
        <v>0</v>
      </c>
      <c r="Q24" s="66">
        <f t="shared" si="10"/>
        <v>0</v>
      </c>
      <c r="R24" s="66">
        <f t="shared" si="11"/>
        <v>0</v>
      </c>
      <c r="S24" s="66">
        <f t="shared" si="12"/>
        <v>0</v>
      </c>
      <c r="T24" s="18">
        <f t="shared" si="13"/>
        <v>0</v>
      </c>
      <c r="U24" s="18">
        <f t="shared" si="14"/>
        <v>0</v>
      </c>
      <c r="V24" s="18">
        <f t="shared" si="15"/>
        <v>0</v>
      </c>
      <c r="W24" s="18">
        <f t="shared" si="16"/>
        <v>0</v>
      </c>
      <c r="X24" s="18">
        <f t="shared" si="17"/>
        <v>0</v>
      </c>
      <c r="Y24" s="65">
        <f t="shared" si="18"/>
        <v>0</v>
      </c>
    </row>
    <row r="25" spans="1:25" x14ac:dyDescent="0.2">
      <c r="A25" s="272" t="s">
        <v>152</v>
      </c>
      <c r="B25" s="18" t="s">
        <v>153</v>
      </c>
      <c r="C25" s="272" t="s">
        <v>139</v>
      </c>
      <c r="D25" s="272" t="s">
        <v>101</v>
      </c>
      <c r="E25" s="63"/>
      <c r="F25" s="274">
        <f t="shared" si="19"/>
        <v>0</v>
      </c>
      <c r="G25" s="272"/>
      <c r="H25" s="65">
        <f t="shared" si="1"/>
        <v>0</v>
      </c>
      <c r="I25" s="65">
        <f t="shared" si="2"/>
        <v>0</v>
      </c>
      <c r="J25" s="65">
        <f t="shared" si="3"/>
        <v>0</v>
      </c>
      <c r="K25" s="65">
        <f t="shared" si="4"/>
        <v>0</v>
      </c>
      <c r="L25" s="65">
        <f t="shared" si="5"/>
        <v>0</v>
      </c>
      <c r="M25" s="66">
        <f t="shared" si="6"/>
        <v>0</v>
      </c>
      <c r="N25" s="66">
        <f t="shared" si="7"/>
        <v>0</v>
      </c>
      <c r="O25" s="66">
        <f t="shared" si="8"/>
        <v>0</v>
      </c>
      <c r="P25" s="66">
        <f t="shared" si="9"/>
        <v>0</v>
      </c>
      <c r="Q25" s="66">
        <f t="shared" si="10"/>
        <v>0</v>
      </c>
      <c r="R25" s="66">
        <f t="shared" si="11"/>
        <v>0</v>
      </c>
      <c r="S25" s="66">
        <f t="shared" si="12"/>
        <v>0</v>
      </c>
      <c r="T25" s="18">
        <f t="shared" si="13"/>
        <v>0</v>
      </c>
      <c r="U25" s="18">
        <f t="shared" si="14"/>
        <v>0</v>
      </c>
      <c r="V25" s="18">
        <f t="shared" si="15"/>
        <v>0</v>
      </c>
      <c r="W25" s="18">
        <f t="shared" si="16"/>
        <v>0</v>
      </c>
      <c r="X25" s="18">
        <f t="shared" si="17"/>
        <v>0</v>
      </c>
      <c r="Y25" s="65">
        <f t="shared" si="18"/>
        <v>0</v>
      </c>
    </row>
    <row r="26" spans="1:25" x14ac:dyDescent="0.2">
      <c r="A26" s="272" t="s">
        <v>154</v>
      </c>
      <c r="B26" s="18" t="s">
        <v>155</v>
      </c>
      <c r="C26" s="272" t="s">
        <v>139</v>
      </c>
      <c r="D26" s="272" t="s">
        <v>101</v>
      </c>
      <c r="E26" s="63" t="s">
        <v>144</v>
      </c>
      <c r="F26" s="274">
        <f t="shared" si="19"/>
        <v>40.159999999999997</v>
      </c>
      <c r="G26" s="272"/>
      <c r="H26" s="65">
        <f t="shared" si="1"/>
        <v>0</v>
      </c>
      <c r="I26" s="65">
        <f t="shared" si="2"/>
        <v>0</v>
      </c>
      <c r="J26" s="65">
        <f t="shared" si="3"/>
        <v>0</v>
      </c>
      <c r="K26" s="65">
        <f t="shared" si="4"/>
        <v>0</v>
      </c>
      <c r="L26" s="65">
        <f t="shared" si="5"/>
        <v>0</v>
      </c>
      <c r="M26" s="66">
        <f t="shared" si="6"/>
        <v>0</v>
      </c>
      <c r="N26" s="66">
        <f t="shared" si="7"/>
        <v>0</v>
      </c>
      <c r="O26" s="66">
        <f t="shared" si="8"/>
        <v>0</v>
      </c>
      <c r="P26" s="66">
        <f t="shared" si="9"/>
        <v>0</v>
      </c>
      <c r="Q26" s="66">
        <f t="shared" si="10"/>
        <v>0</v>
      </c>
      <c r="R26" s="66">
        <f t="shared" si="11"/>
        <v>40.159999999999997</v>
      </c>
      <c r="S26" s="66">
        <f t="shared" si="12"/>
        <v>0</v>
      </c>
      <c r="T26" s="18">
        <f t="shared" si="13"/>
        <v>0</v>
      </c>
      <c r="U26" s="18">
        <f t="shared" si="14"/>
        <v>0</v>
      </c>
      <c r="V26" s="18">
        <f t="shared" si="15"/>
        <v>0</v>
      </c>
      <c r="W26" s="18">
        <f t="shared" si="16"/>
        <v>0</v>
      </c>
      <c r="X26" s="18">
        <f t="shared" si="17"/>
        <v>0</v>
      </c>
      <c r="Y26" s="65">
        <f t="shared" si="18"/>
        <v>40.159999999999997</v>
      </c>
    </row>
    <row r="27" spans="1:25" x14ac:dyDescent="0.2">
      <c r="A27" s="272" t="s">
        <v>156</v>
      </c>
      <c r="B27" s="18" t="s">
        <v>157</v>
      </c>
      <c r="C27" s="272" t="s">
        <v>121</v>
      </c>
      <c r="D27" s="272" t="s">
        <v>109</v>
      </c>
      <c r="E27" s="63" t="s">
        <v>144</v>
      </c>
      <c r="F27" s="274">
        <f t="shared" si="19"/>
        <v>40.159999999999997</v>
      </c>
      <c r="G27" s="272">
        <v>10</v>
      </c>
      <c r="H27" s="65">
        <f t="shared" si="1"/>
        <v>0</v>
      </c>
      <c r="I27" s="65">
        <f t="shared" si="2"/>
        <v>0</v>
      </c>
      <c r="J27" s="65">
        <f t="shared" si="3"/>
        <v>0</v>
      </c>
      <c r="K27" s="65">
        <f t="shared" si="4"/>
        <v>0</v>
      </c>
      <c r="L27" s="65">
        <f t="shared" si="5"/>
        <v>0</v>
      </c>
      <c r="M27" s="66">
        <f t="shared" si="6"/>
        <v>0</v>
      </c>
      <c r="N27" s="66">
        <f t="shared" si="7"/>
        <v>0</v>
      </c>
      <c r="O27" s="66">
        <f t="shared" si="8"/>
        <v>0</v>
      </c>
      <c r="P27" s="66">
        <f t="shared" si="9"/>
        <v>0</v>
      </c>
      <c r="Q27" s="66">
        <f t="shared" si="10"/>
        <v>0</v>
      </c>
      <c r="R27" s="66">
        <f t="shared" si="11"/>
        <v>40.159999999999997</v>
      </c>
      <c r="S27" s="66">
        <f t="shared" si="12"/>
        <v>0</v>
      </c>
      <c r="T27" s="18">
        <f t="shared" si="13"/>
        <v>0</v>
      </c>
      <c r="U27" s="18">
        <f t="shared" si="14"/>
        <v>0</v>
      </c>
      <c r="V27" s="18">
        <f t="shared" si="15"/>
        <v>0</v>
      </c>
      <c r="W27" s="18">
        <f t="shared" si="16"/>
        <v>0</v>
      </c>
      <c r="X27" s="18">
        <f t="shared" si="17"/>
        <v>0</v>
      </c>
      <c r="Y27" s="65">
        <f t="shared" si="18"/>
        <v>40.159999999999997</v>
      </c>
    </row>
    <row r="28" spans="1:25" x14ac:dyDescent="0.2">
      <c r="A28" s="272" t="s">
        <v>158</v>
      </c>
      <c r="B28" s="18" t="s">
        <v>159</v>
      </c>
      <c r="C28" s="272" t="s">
        <v>104</v>
      </c>
      <c r="D28" s="272" t="s">
        <v>109</v>
      </c>
      <c r="E28" s="63" t="s">
        <v>160</v>
      </c>
      <c r="F28" s="274">
        <f t="shared" si="19"/>
        <v>36.56</v>
      </c>
      <c r="G28" s="272">
        <v>9</v>
      </c>
      <c r="H28" s="65">
        <f t="shared" si="1"/>
        <v>0</v>
      </c>
      <c r="I28" s="65">
        <f t="shared" si="2"/>
        <v>0</v>
      </c>
      <c r="J28" s="65">
        <f t="shared" si="3"/>
        <v>0</v>
      </c>
      <c r="K28" s="65">
        <f t="shared" si="4"/>
        <v>0</v>
      </c>
      <c r="L28" s="65">
        <f t="shared" si="5"/>
        <v>0</v>
      </c>
      <c r="M28" s="66">
        <f t="shared" si="6"/>
        <v>0</v>
      </c>
      <c r="N28" s="66">
        <f t="shared" si="7"/>
        <v>0</v>
      </c>
      <c r="O28" s="66">
        <f t="shared" si="8"/>
        <v>0</v>
      </c>
      <c r="P28" s="66">
        <f t="shared" si="9"/>
        <v>0</v>
      </c>
      <c r="Q28" s="66">
        <f t="shared" si="10"/>
        <v>36.56</v>
      </c>
      <c r="R28" s="66">
        <f t="shared" si="11"/>
        <v>0</v>
      </c>
      <c r="S28" s="66">
        <f t="shared" si="12"/>
        <v>0</v>
      </c>
      <c r="T28" s="18">
        <f t="shared" si="13"/>
        <v>0</v>
      </c>
      <c r="U28" s="18">
        <f t="shared" si="14"/>
        <v>0</v>
      </c>
      <c r="V28" s="18">
        <f t="shared" si="15"/>
        <v>0</v>
      </c>
      <c r="W28" s="18">
        <f t="shared" si="16"/>
        <v>0</v>
      </c>
      <c r="X28" s="18">
        <f t="shared" si="17"/>
        <v>0</v>
      </c>
      <c r="Y28" s="65">
        <f t="shared" si="18"/>
        <v>36.56</v>
      </c>
    </row>
    <row r="29" spans="1:25" x14ac:dyDescent="0.2">
      <c r="A29" s="272" t="s">
        <v>161</v>
      </c>
      <c r="B29" s="18" t="s">
        <v>162</v>
      </c>
      <c r="C29" s="272" t="s">
        <v>127</v>
      </c>
      <c r="D29" s="272" t="s">
        <v>101</v>
      </c>
      <c r="E29" s="63" t="s">
        <v>163</v>
      </c>
      <c r="F29" s="274">
        <f t="shared" si="19"/>
        <v>30.04</v>
      </c>
      <c r="G29" s="272"/>
      <c r="H29" s="65">
        <f t="shared" si="1"/>
        <v>0</v>
      </c>
      <c r="I29" s="65">
        <f t="shared" si="2"/>
        <v>0</v>
      </c>
      <c r="J29" s="65">
        <f t="shared" si="3"/>
        <v>0</v>
      </c>
      <c r="K29" s="65">
        <f t="shared" si="4"/>
        <v>0</v>
      </c>
      <c r="L29" s="65">
        <f t="shared" si="5"/>
        <v>0</v>
      </c>
      <c r="M29" s="66">
        <f t="shared" si="6"/>
        <v>0</v>
      </c>
      <c r="N29" s="66">
        <f t="shared" si="7"/>
        <v>0</v>
      </c>
      <c r="O29" s="66">
        <f t="shared" si="8"/>
        <v>30.04</v>
      </c>
      <c r="P29" s="66">
        <f t="shared" si="9"/>
        <v>0</v>
      </c>
      <c r="Q29" s="66">
        <f t="shared" si="10"/>
        <v>0</v>
      </c>
      <c r="R29" s="66">
        <f t="shared" si="11"/>
        <v>0</v>
      </c>
      <c r="S29" s="66">
        <f t="shared" si="12"/>
        <v>0</v>
      </c>
      <c r="T29" s="18">
        <f t="shared" si="13"/>
        <v>0</v>
      </c>
      <c r="U29" s="18">
        <f t="shared" si="14"/>
        <v>0</v>
      </c>
      <c r="V29" s="18">
        <f t="shared" si="15"/>
        <v>0</v>
      </c>
      <c r="W29" s="18">
        <f t="shared" si="16"/>
        <v>0</v>
      </c>
      <c r="X29" s="18">
        <f t="shared" si="17"/>
        <v>0</v>
      </c>
      <c r="Y29" s="65">
        <f t="shared" si="18"/>
        <v>30.04</v>
      </c>
    </row>
    <row r="30" spans="1:25" x14ac:dyDescent="0.2">
      <c r="A30" s="272" t="s">
        <v>164</v>
      </c>
      <c r="B30" s="18" t="s">
        <v>165</v>
      </c>
      <c r="C30" s="272" t="s">
        <v>104</v>
      </c>
      <c r="D30" s="272" t="s">
        <v>109</v>
      </c>
      <c r="E30" s="63"/>
      <c r="F30" s="274">
        <f t="shared" si="19"/>
        <v>0</v>
      </c>
      <c r="G30" s="272"/>
      <c r="H30" s="65">
        <f t="shared" si="1"/>
        <v>0</v>
      </c>
      <c r="I30" s="65">
        <f t="shared" si="2"/>
        <v>0</v>
      </c>
      <c r="J30" s="65">
        <f t="shared" si="3"/>
        <v>0</v>
      </c>
      <c r="K30" s="65">
        <f t="shared" si="4"/>
        <v>0</v>
      </c>
      <c r="L30" s="65">
        <f t="shared" si="5"/>
        <v>0</v>
      </c>
      <c r="M30" s="66">
        <f t="shared" si="6"/>
        <v>0</v>
      </c>
      <c r="N30" s="66">
        <f t="shared" si="7"/>
        <v>0</v>
      </c>
      <c r="O30" s="66">
        <f t="shared" si="8"/>
        <v>0</v>
      </c>
      <c r="P30" s="66">
        <f t="shared" si="9"/>
        <v>0</v>
      </c>
      <c r="Q30" s="66">
        <f t="shared" si="10"/>
        <v>0</v>
      </c>
      <c r="R30" s="66">
        <f t="shared" si="11"/>
        <v>0</v>
      </c>
      <c r="S30" s="66">
        <f t="shared" si="12"/>
        <v>0</v>
      </c>
      <c r="T30" s="18">
        <f t="shared" si="13"/>
        <v>0</v>
      </c>
      <c r="U30" s="18">
        <f t="shared" si="14"/>
        <v>0</v>
      </c>
      <c r="V30" s="18">
        <f t="shared" si="15"/>
        <v>0</v>
      </c>
      <c r="W30" s="18">
        <f t="shared" si="16"/>
        <v>0</v>
      </c>
      <c r="X30" s="18">
        <f t="shared" si="17"/>
        <v>0</v>
      </c>
      <c r="Y30" s="65">
        <f t="shared" si="18"/>
        <v>0</v>
      </c>
    </row>
    <row r="31" spans="1:25" x14ac:dyDescent="0.2">
      <c r="A31" s="272" t="s">
        <v>166</v>
      </c>
      <c r="B31" s="18" t="s">
        <v>167</v>
      </c>
      <c r="C31" s="272" t="s">
        <v>104</v>
      </c>
      <c r="D31" s="272" t="s">
        <v>109</v>
      </c>
      <c r="E31" s="63" t="s">
        <v>160</v>
      </c>
      <c r="F31" s="274">
        <f t="shared" si="19"/>
        <v>36.56</v>
      </c>
      <c r="G31" s="272">
        <v>9</v>
      </c>
      <c r="H31" s="65">
        <f t="shared" si="1"/>
        <v>0</v>
      </c>
      <c r="I31" s="65">
        <f t="shared" si="2"/>
        <v>0</v>
      </c>
      <c r="J31" s="65">
        <f t="shared" si="3"/>
        <v>0</v>
      </c>
      <c r="K31" s="65">
        <f t="shared" si="4"/>
        <v>0</v>
      </c>
      <c r="L31" s="65">
        <f t="shared" si="5"/>
        <v>0</v>
      </c>
      <c r="M31" s="66">
        <f t="shared" si="6"/>
        <v>0</v>
      </c>
      <c r="N31" s="66">
        <f t="shared" si="7"/>
        <v>0</v>
      </c>
      <c r="O31" s="66">
        <f t="shared" si="8"/>
        <v>0</v>
      </c>
      <c r="P31" s="66">
        <f t="shared" si="9"/>
        <v>0</v>
      </c>
      <c r="Q31" s="66">
        <f t="shared" si="10"/>
        <v>36.56</v>
      </c>
      <c r="R31" s="66">
        <f t="shared" si="11"/>
        <v>0</v>
      </c>
      <c r="S31" s="66">
        <f t="shared" si="12"/>
        <v>0</v>
      </c>
      <c r="T31" s="18">
        <f t="shared" si="13"/>
        <v>0</v>
      </c>
      <c r="U31" s="18">
        <f t="shared" si="14"/>
        <v>0</v>
      </c>
      <c r="V31" s="18">
        <f t="shared" si="15"/>
        <v>0</v>
      </c>
      <c r="W31" s="18">
        <f t="shared" si="16"/>
        <v>0</v>
      </c>
      <c r="X31" s="18">
        <f t="shared" si="17"/>
        <v>0</v>
      </c>
      <c r="Y31" s="65">
        <f t="shared" si="18"/>
        <v>36.56</v>
      </c>
    </row>
    <row r="32" spans="1:25" x14ac:dyDescent="0.2">
      <c r="A32" s="272" t="s">
        <v>168</v>
      </c>
      <c r="B32" s="18" t="s">
        <v>169</v>
      </c>
      <c r="C32" s="272" t="s">
        <v>104</v>
      </c>
      <c r="D32" s="272" t="s">
        <v>101</v>
      </c>
      <c r="E32" s="63"/>
      <c r="F32" s="274">
        <f t="shared" si="19"/>
        <v>0</v>
      </c>
      <c r="G32" s="272"/>
      <c r="H32" s="65">
        <f t="shared" si="1"/>
        <v>0</v>
      </c>
      <c r="I32" s="65">
        <f t="shared" si="2"/>
        <v>0</v>
      </c>
      <c r="J32" s="65">
        <f t="shared" si="3"/>
        <v>0</v>
      </c>
      <c r="K32" s="65">
        <f t="shared" si="4"/>
        <v>0</v>
      </c>
      <c r="L32" s="65">
        <f t="shared" si="5"/>
        <v>0</v>
      </c>
      <c r="M32" s="66">
        <f t="shared" si="6"/>
        <v>0</v>
      </c>
      <c r="N32" s="66">
        <f t="shared" si="7"/>
        <v>0</v>
      </c>
      <c r="O32" s="66">
        <f t="shared" si="8"/>
        <v>0</v>
      </c>
      <c r="P32" s="66">
        <f t="shared" si="9"/>
        <v>0</v>
      </c>
      <c r="Q32" s="66">
        <f t="shared" si="10"/>
        <v>0</v>
      </c>
      <c r="R32" s="66">
        <f t="shared" si="11"/>
        <v>0</v>
      </c>
      <c r="S32" s="66">
        <f t="shared" si="12"/>
        <v>0</v>
      </c>
      <c r="T32" s="18">
        <f t="shared" si="13"/>
        <v>0</v>
      </c>
      <c r="U32" s="18">
        <f t="shared" si="14"/>
        <v>0</v>
      </c>
      <c r="V32" s="18">
        <f t="shared" si="15"/>
        <v>0</v>
      </c>
      <c r="W32" s="18">
        <f t="shared" si="16"/>
        <v>0</v>
      </c>
      <c r="X32" s="18">
        <f t="shared" si="17"/>
        <v>0</v>
      </c>
      <c r="Y32" s="65">
        <f t="shared" si="18"/>
        <v>0</v>
      </c>
    </row>
    <row r="33" spans="1:25" x14ac:dyDescent="0.2">
      <c r="A33" s="272" t="s">
        <v>170</v>
      </c>
      <c r="B33" s="18" t="s">
        <v>171</v>
      </c>
      <c r="C33" s="272" t="s">
        <v>139</v>
      </c>
      <c r="D33" s="272" t="s">
        <v>101</v>
      </c>
      <c r="E33" s="63"/>
      <c r="F33" s="274">
        <f t="shared" si="19"/>
        <v>0</v>
      </c>
      <c r="G33" s="272"/>
      <c r="H33" s="65">
        <f t="shared" si="1"/>
        <v>0</v>
      </c>
      <c r="I33" s="65">
        <f t="shared" si="2"/>
        <v>0</v>
      </c>
      <c r="J33" s="65">
        <f t="shared" si="3"/>
        <v>0</v>
      </c>
      <c r="K33" s="65">
        <f t="shared" si="4"/>
        <v>0</v>
      </c>
      <c r="L33" s="65">
        <f t="shared" si="5"/>
        <v>0</v>
      </c>
      <c r="M33" s="66">
        <f t="shared" si="6"/>
        <v>0</v>
      </c>
      <c r="N33" s="66">
        <f t="shared" si="7"/>
        <v>0</v>
      </c>
      <c r="O33" s="66">
        <f t="shared" si="8"/>
        <v>0</v>
      </c>
      <c r="P33" s="66">
        <f t="shared" si="9"/>
        <v>0</v>
      </c>
      <c r="Q33" s="66">
        <f t="shared" si="10"/>
        <v>0</v>
      </c>
      <c r="R33" s="66">
        <f t="shared" si="11"/>
        <v>0</v>
      </c>
      <c r="S33" s="66">
        <f t="shared" si="12"/>
        <v>0</v>
      </c>
      <c r="T33" s="18">
        <f t="shared" si="13"/>
        <v>0</v>
      </c>
      <c r="U33" s="18">
        <f t="shared" si="14"/>
        <v>0</v>
      </c>
      <c r="V33" s="18">
        <f t="shared" si="15"/>
        <v>0</v>
      </c>
      <c r="W33" s="18">
        <f t="shared" si="16"/>
        <v>0</v>
      </c>
      <c r="X33" s="18">
        <f t="shared" si="17"/>
        <v>0</v>
      </c>
      <c r="Y33" s="65">
        <f t="shared" si="18"/>
        <v>0</v>
      </c>
    </row>
    <row r="34" spans="1:25" x14ac:dyDescent="0.2">
      <c r="A34" s="272" t="s">
        <v>172</v>
      </c>
      <c r="B34" s="18" t="s">
        <v>173</v>
      </c>
      <c r="C34" s="272" t="s">
        <v>104</v>
      </c>
      <c r="D34" s="272" t="s">
        <v>101</v>
      </c>
      <c r="E34" s="63"/>
      <c r="F34" s="274">
        <f t="shared" si="19"/>
        <v>0</v>
      </c>
      <c r="G34" s="272"/>
      <c r="H34" s="65">
        <f t="shared" si="1"/>
        <v>0</v>
      </c>
      <c r="I34" s="65">
        <f t="shared" si="2"/>
        <v>0</v>
      </c>
      <c r="J34" s="65">
        <f t="shared" si="3"/>
        <v>0</v>
      </c>
      <c r="K34" s="65">
        <f t="shared" si="4"/>
        <v>0</v>
      </c>
      <c r="L34" s="65">
        <f t="shared" si="5"/>
        <v>0</v>
      </c>
      <c r="M34" s="66">
        <f t="shared" si="6"/>
        <v>0</v>
      </c>
      <c r="N34" s="66">
        <f t="shared" si="7"/>
        <v>0</v>
      </c>
      <c r="O34" s="66">
        <f t="shared" si="8"/>
        <v>0</v>
      </c>
      <c r="P34" s="66">
        <f t="shared" si="9"/>
        <v>0</v>
      </c>
      <c r="Q34" s="66">
        <f t="shared" si="10"/>
        <v>0</v>
      </c>
      <c r="R34" s="66">
        <f t="shared" si="11"/>
        <v>0</v>
      </c>
      <c r="S34" s="66">
        <f t="shared" si="12"/>
        <v>0</v>
      </c>
      <c r="T34" s="18">
        <f t="shared" si="13"/>
        <v>0</v>
      </c>
      <c r="U34" s="18">
        <f t="shared" si="14"/>
        <v>0</v>
      </c>
      <c r="V34" s="18">
        <f t="shared" si="15"/>
        <v>0</v>
      </c>
      <c r="W34" s="18">
        <f t="shared" si="16"/>
        <v>0</v>
      </c>
      <c r="X34" s="18">
        <f t="shared" si="17"/>
        <v>0</v>
      </c>
      <c r="Y34" s="65">
        <f t="shared" si="18"/>
        <v>0</v>
      </c>
    </row>
    <row r="35" spans="1:25" x14ac:dyDescent="0.2">
      <c r="A35" s="272" t="s">
        <v>174</v>
      </c>
      <c r="B35" s="18" t="s">
        <v>175</v>
      </c>
      <c r="C35" s="272" t="s">
        <v>139</v>
      </c>
      <c r="D35" s="272" t="s">
        <v>101</v>
      </c>
      <c r="E35" s="63" t="s">
        <v>110</v>
      </c>
      <c r="F35" s="274">
        <f t="shared" si="19"/>
        <v>48.16</v>
      </c>
      <c r="G35" s="272"/>
      <c r="H35" s="65">
        <f t="shared" si="1"/>
        <v>0</v>
      </c>
      <c r="I35" s="65">
        <f t="shared" si="2"/>
        <v>0</v>
      </c>
      <c r="J35" s="65">
        <f t="shared" si="3"/>
        <v>0</v>
      </c>
      <c r="K35" s="65">
        <f t="shared" si="4"/>
        <v>0</v>
      </c>
      <c r="L35" s="65">
        <f t="shared" si="5"/>
        <v>0</v>
      </c>
      <c r="M35" s="66">
        <f t="shared" si="6"/>
        <v>0</v>
      </c>
      <c r="N35" s="66">
        <f t="shared" si="7"/>
        <v>0</v>
      </c>
      <c r="O35" s="66">
        <f t="shared" si="8"/>
        <v>0</v>
      </c>
      <c r="P35" s="66">
        <f t="shared" si="9"/>
        <v>0</v>
      </c>
      <c r="Q35" s="66">
        <f t="shared" si="10"/>
        <v>0</v>
      </c>
      <c r="R35" s="66">
        <f t="shared" si="11"/>
        <v>0</v>
      </c>
      <c r="S35" s="66">
        <f t="shared" si="12"/>
        <v>48.16</v>
      </c>
      <c r="T35" s="18">
        <f t="shared" si="13"/>
        <v>0</v>
      </c>
      <c r="U35" s="18">
        <f t="shared" si="14"/>
        <v>0</v>
      </c>
      <c r="V35" s="18">
        <f t="shared" si="15"/>
        <v>0</v>
      </c>
      <c r="W35" s="18">
        <f t="shared" si="16"/>
        <v>0</v>
      </c>
      <c r="X35" s="18">
        <f t="shared" si="17"/>
        <v>0</v>
      </c>
      <c r="Y35" s="65">
        <f t="shared" si="18"/>
        <v>48.16</v>
      </c>
    </row>
    <row r="36" spans="1:25" x14ac:dyDescent="0.2">
      <c r="A36" s="272" t="s">
        <v>176</v>
      </c>
      <c r="B36" s="18" t="s">
        <v>177</v>
      </c>
      <c r="C36" s="272" t="s">
        <v>130</v>
      </c>
      <c r="D36" s="272" t="s">
        <v>101</v>
      </c>
      <c r="E36" s="63" t="s">
        <v>144</v>
      </c>
      <c r="F36" s="274">
        <f t="shared" si="19"/>
        <v>40.159999999999997</v>
      </c>
      <c r="G36" s="272"/>
      <c r="H36" s="65">
        <f t="shared" si="1"/>
        <v>0</v>
      </c>
      <c r="I36" s="65">
        <f t="shared" si="2"/>
        <v>0</v>
      </c>
      <c r="J36" s="65">
        <f t="shared" si="3"/>
        <v>0</v>
      </c>
      <c r="K36" s="65">
        <f t="shared" si="4"/>
        <v>0</v>
      </c>
      <c r="L36" s="65">
        <f t="shared" si="5"/>
        <v>0</v>
      </c>
      <c r="M36" s="66">
        <f t="shared" si="6"/>
        <v>0</v>
      </c>
      <c r="N36" s="66">
        <f t="shared" si="7"/>
        <v>0</v>
      </c>
      <c r="O36" s="66">
        <f t="shared" si="8"/>
        <v>0</v>
      </c>
      <c r="P36" s="66">
        <f t="shared" si="9"/>
        <v>0</v>
      </c>
      <c r="Q36" s="66">
        <f t="shared" si="10"/>
        <v>0</v>
      </c>
      <c r="R36" s="66">
        <f t="shared" si="11"/>
        <v>40.159999999999997</v>
      </c>
      <c r="S36" s="66">
        <f t="shared" si="12"/>
        <v>0</v>
      </c>
      <c r="T36" s="18">
        <f t="shared" si="13"/>
        <v>0</v>
      </c>
      <c r="U36" s="18">
        <f t="shared" si="14"/>
        <v>0</v>
      </c>
      <c r="V36" s="18">
        <f t="shared" si="15"/>
        <v>0</v>
      </c>
      <c r="W36" s="18">
        <f t="shared" si="16"/>
        <v>0</v>
      </c>
      <c r="X36" s="18">
        <f t="shared" si="17"/>
        <v>0</v>
      </c>
      <c r="Y36" s="65">
        <f t="shared" si="18"/>
        <v>40.159999999999997</v>
      </c>
    </row>
    <row r="37" spans="1:25" x14ac:dyDescent="0.2">
      <c r="A37" s="272" t="s">
        <v>178</v>
      </c>
      <c r="B37" s="18" t="s">
        <v>179</v>
      </c>
      <c r="C37" s="272" t="s">
        <v>124</v>
      </c>
      <c r="D37" s="272" t="s">
        <v>109</v>
      </c>
      <c r="E37" s="63" t="s">
        <v>180</v>
      </c>
      <c r="F37" s="274">
        <f t="shared" si="19"/>
        <v>22.52</v>
      </c>
      <c r="G37" s="272">
        <v>4</v>
      </c>
      <c r="H37" s="65">
        <f t="shared" si="1"/>
        <v>0</v>
      </c>
      <c r="I37" s="65">
        <f t="shared" si="2"/>
        <v>0</v>
      </c>
      <c r="J37" s="65">
        <f t="shared" si="3"/>
        <v>0</v>
      </c>
      <c r="K37" s="65">
        <f t="shared" si="4"/>
        <v>0</v>
      </c>
      <c r="L37" s="65">
        <f t="shared" si="5"/>
        <v>22.52</v>
      </c>
      <c r="M37" s="66">
        <f t="shared" si="6"/>
        <v>0</v>
      </c>
      <c r="N37" s="66">
        <f t="shared" si="7"/>
        <v>0</v>
      </c>
      <c r="O37" s="66">
        <f t="shared" si="8"/>
        <v>0</v>
      </c>
      <c r="P37" s="66">
        <f t="shared" si="9"/>
        <v>0</v>
      </c>
      <c r="Q37" s="66">
        <f t="shared" si="10"/>
        <v>0</v>
      </c>
      <c r="R37" s="66">
        <f t="shared" si="11"/>
        <v>0</v>
      </c>
      <c r="S37" s="66">
        <f t="shared" si="12"/>
        <v>0</v>
      </c>
      <c r="T37" s="18">
        <f t="shared" si="13"/>
        <v>0</v>
      </c>
      <c r="U37" s="18">
        <f t="shared" si="14"/>
        <v>0</v>
      </c>
      <c r="V37" s="18">
        <f t="shared" si="15"/>
        <v>0</v>
      </c>
      <c r="W37" s="18">
        <f t="shared" si="16"/>
        <v>0</v>
      </c>
      <c r="X37" s="18">
        <f t="shared" si="17"/>
        <v>0</v>
      </c>
      <c r="Y37" s="65">
        <f t="shared" si="18"/>
        <v>22.52</v>
      </c>
    </row>
    <row r="38" spans="1:25" x14ac:dyDescent="0.2">
      <c r="A38" s="272" t="s">
        <v>181</v>
      </c>
      <c r="B38" s="18" t="s">
        <v>182</v>
      </c>
      <c r="C38" s="272" t="s">
        <v>130</v>
      </c>
      <c r="D38" s="272" t="s">
        <v>101</v>
      </c>
      <c r="E38" s="63"/>
      <c r="F38" s="274">
        <f t="shared" si="19"/>
        <v>0</v>
      </c>
      <c r="G38" s="272"/>
      <c r="H38" s="65">
        <f t="shared" si="1"/>
        <v>0</v>
      </c>
      <c r="I38" s="65">
        <f t="shared" si="2"/>
        <v>0</v>
      </c>
      <c r="J38" s="65">
        <f t="shared" si="3"/>
        <v>0</v>
      </c>
      <c r="K38" s="65">
        <f t="shared" si="4"/>
        <v>0</v>
      </c>
      <c r="L38" s="65">
        <f t="shared" si="5"/>
        <v>0</v>
      </c>
      <c r="M38" s="66">
        <f t="shared" si="6"/>
        <v>0</v>
      </c>
      <c r="N38" s="66">
        <f t="shared" si="7"/>
        <v>0</v>
      </c>
      <c r="O38" s="66">
        <f t="shared" si="8"/>
        <v>0</v>
      </c>
      <c r="P38" s="66">
        <f t="shared" si="9"/>
        <v>0</v>
      </c>
      <c r="Q38" s="66">
        <f t="shared" si="10"/>
        <v>0</v>
      </c>
      <c r="R38" s="66">
        <f t="shared" si="11"/>
        <v>0</v>
      </c>
      <c r="S38" s="66">
        <f t="shared" si="12"/>
        <v>0</v>
      </c>
      <c r="T38" s="18">
        <f t="shared" si="13"/>
        <v>0</v>
      </c>
      <c r="U38" s="18">
        <f t="shared" si="14"/>
        <v>0</v>
      </c>
      <c r="V38" s="18">
        <f t="shared" si="15"/>
        <v>0</v>
      </c>
      <c r="W38" s="18">
        <f t="shared" si="16"/>
        <v>0</v>
      </c>
      <c r="X38" s="18">
        <f t="shared" si="17"/>
        <v>0</v>
      </c>
      <c r="Y38" s="65">
        <f t="shared" si="18"/>
        <v>0</v>
      </c>
    </row>
    <row r="39" spans="1:25" x14ac:dyDescent="0.2">
      <c r="A39" s="272" t="s">
        <v>183</v>
      </c>
      <c r="B39" s="18" t="s">
        <v>184</v>
      </c>
      <c r="C39" s="272" t="s">
        <v>139</v>
      </c>
      <c r="D39" s="272" t="s">
        <v>101</v>
      </c>
      <c r="E39" s="63"/>
      <c r="F39" s="274">
        <f t="shared" si="19"/>
        <v>0</v>
      </c>
      <c r="G39" s="272"/>
      <c r="H39" s="65">
        <f t="shared" si="1"/>
        <v>0</v>
      </c>
      <c r="I39" s="65">
        <f t="shared" si="2"/>
        <v>0</v>
      </c>
      <c r="J39" s="65">
        <f t="shared" si="3"/>
        <v>0</v>
      </c>
      <c r="K39" s="65">
        <f t="shared" si="4"/>
        <v>0</v>
      </c>
      <c r="L39" s="65">
        <f t="shared" si="5"/>
        <v>0</v>
      </c>
      <c r="M39" s="66">
        <f t="shared" si="6"/>
        <v>0</v>
      </c>
      <c r="N39" s="66">
        <f t="shared" si="7"/>
        <v>0</v>
      </c>
      <c r="O39" s="66">
        <f t="shared" si="8"/>
        <v>0</v>
      </c>
      <c r="P39" s="66">
        <f t="shared" si="9"/>
        <v>0</v>
      </c>
      <c r="Q39" s="66">
        <f t="shared" si="10"/>
        <v>0</v>
      </c>
      <c r="R39" s="66">
        <f t="shared" si="11"/>
        <v>0</v>
      </c>
      <c r="S39" s="66">
        <f t="shared" si="12"/>
        <v>0</v>
      </c>
      <c r="T39" s="18">
        <f t="shared" si="13"/>
        <v>0</v>
      </c>
      <c r="U39" s="18">
        <f t="shared" si="14"/>
        <v>0</v>
      </c>
      <c r="V39" s="18">
        <f t="shared" si="15"/>
        <v>0</v>
      </c>
      <c r="W39" s="18">
        <f t="shared" si="16"/>
        <v>0</v>
      </c>
      <c r="X39" s="18">
        <f t="shared" si="17"/>
        <v>0</v>
      </c>
      <c r="Y39" s="65">
        <f t="shared" si="18"/>
        <v>0</v>
      </c>
    </row>
    <row r="40" spans="1:25" x14ac:dyDescent="0.2">
      <c r="A40" s="272" t="s">
        <v>185</v>
      </c>
      <c r="B40" s="18" t="s">
        <v>186</v>
      </c>
      <c r="C40" s="272" t="s">
        <v>100</v>
      </c>
      <c r="D40" s="272" t="s">
        <v>101</v>
      </c>
      <c r="E40" s="63"/>
      <c r="F40" s="274">
        <f t="shared" si="19"/>
        <v>0</v>
      </c>
      <c r="G40" s="272"/>
      <c r="H40" s="65">
        <f t="shared" si="1"/>
        <v>0</v>
      </c>
      <c r="I40" s="65">
        <f t="shared" si="2"/>
        <v>0</v>
      </c>
      <c r="J40" s="65">
        <f t="shared" si="3"/>
        <v>0</v>
      </c>
      <c r="K40" s="65">
        <f t="shared" si="4"/>
        <v>0</v>
      </c>
      <c r="L40" s="65">
        <f t="shared" si="5"/>
        <v>0</v>
      </c>
      <c r="M40" s="66">
        <f t="shared" si="6"/>
        <v>0</v>
      </c>
      <c r="N40" s="66">
        <f t="shared" si="7"/>
        <v>0</v>
      </c>
      <c r="O40" s="66">
        <f t="shared" si="8"/>
        <v>0</v>
      </c>
      <c r="P40" s="66">
        <f t="shared" si="9"/>
        <v>0</v>
      </c>
      <c r="Q40" s="66">
        <f t="shared" si="10"/>
        <v>0</v>
      </c>
      <c r="R40" s="66">
        <f t="shared" si="11"/>
        <v>0</v>
      </c>
      <c r="S40" s="66">
        <f t="shared" si="12"/>
        <v>0</v>
      </c>
      <c r="T40" s="18">
        <f t="shared" si="13"/>
        <v>0</v>
      </c>
      <c r="U40" s="18">
        <f t="shared" si="14"/>
        <v>0</v>
      </c>
      <c r="V40" s="18">
        <f t="shared" si="15"/>
        <v>0</v>
      </c>
      <c r="W40" s="18">
        <f t="shared" si="16"/>
        <v>0</v>
      </c>
      <c r="X40" s="18">
        <f t="shared" si="17"/>
        <v>0</v>
      </c>
      <c r="Y40" s="65">
        <f t="shared" si="18"/>
        <v>0</v>
      </c>
    </row>
    <row r="41" spans="1:25" x14ac:dyDescent="0.2">
      <c r="A41" s="272" t="s">
        <v>187</v>
      </c>
      <c r="B41" s="18" t="s">
        <v>188</v>
      </c>
      <c r="C41" s="272" t="s">
        <v>139</v>
      </c>
      <c r="D41" s="272" t="s">
        <v>101</v>
      </c>
      <c r="E41" s="63"/>
      <c r="F41" s="274">
        <f t="shared" si="19"/>
        <v>0</v>
      </c>
      <c r="G41" s="272"/>
      <c r="H41" s="65">
        <f t="shared" si="1"/>
        <v>0</v>
      </c>
      <c r="I41" s="65">
        <f t="shared" si="2"/>
        <v>0</v>
      </c>
      <c r="J41" s="65">
        <f t="shared" si="3"/>
        <v>0</v>
      </c>
      <c r="K41" s="65">
        <f t="shared" si="4"/>
        <v>0</v>
      </c>
      <c r="L41" s="65">
        <f t="shared" si="5"/>
        <v>0</v>
      </c>
      <c r="M41" s="66">
        <f t="shared" si="6"/>
        <v>0</v>
      </c>
      <c r="N41" s="66">
        <f t="shared" si="7"/>
        <v>0</v>
      </c>
      <c r="O41" s="66">
        <f t="shared" si="8"/>
        <v>0</v>
      </c>
      <c r="P41" s="66">
        <f t="shared" si="9"/>
        <v>0</v>
      </c>
      <c r="Q41" s="66">
        <f t="shared" si="10"/>
        <v>0</v>
      </c>
      <c r="R41" s="66">
        <f t="shared" si="11"/>
        <v>0</v>
      </c>
      <c r="S41" s="66">
        <f t="shared" si="12"/>
        <v>0</v>
      </c>
      <c r="T41" s="18">
        <f t="shared" si="13"/>
        <v>0</v>
      </c>
      <c r="U41" s="18">
        <f t="shared" si="14"/>
        <v>0</v>
      </c>
      <c r="V41" s="18">
        <f t="shared" si="15"/>
        <v>0</v>
      </c>
      <c r="W41" s="18">
        <f t="shared" si="16"/>
        <v>0</v>
      </c>
      <c r="X41" s="18">
        <f t="shared" si="17"/>
        <v>0</v>
      </c>
      <c r="Y41" s="65">
        <f t="shared" si="18"/>
        <v>0</v>
      </c>
    </row>
    <row r="42" spans="1:25" x14ac:dyDescent="0.2">
      <c r="A42" s="272" t="s">
        <v>189</v>
      </c>
      <c r="B42" s="18" t="s">
        <v>190</v>
      </c>
      <c r="C42" s="272" t="s">
        <v>100</v>
      </c>
      <c r="D42" s="272" t="s">
        <v>101</v>
      </c>
      <c r="E42" s="63"/>
      <c r="F42" s="274">
        <f t="shared" si="19"/>
        <v>0</v>
      </c>
      <c r="G42" s="272"/>
      <c r="H42" s="65">
        <f t="shared" si="1"/>
        <v>0</v>
      </c>
      <c r="I42" s="65">
        <f t="shared" si="2"/>
        <v>0</v>
      </c>
      <c r="J42" s="65">
        <f t="shared" si="3"/>
        <v>0</v>
      </c>
      <c r="K42" s="65">
        <f t="shared" si="4"/>
        <v>0</v>
      </c>
      <c r="L42" s="65">
        <f t="shared" si="5"/>
        <v>0</v>
      </c>
      <c r="M42" s="66">
        <f t="shared" si="6"/>
        <v>0</v>
      </c>
      <c r="N42" s="66">
        <f t="shared" si="7"/>
        <v>0</v>
      </c>
      <c r="O42" s="66">
        <f t="shared" si="8"/>
        <v>0</v>
      </c>
      <c r="P42" s="66">
        <f t="shared" si="9"/>
        <v>0</v>
      </c>
      <c r="Q42" s="66">
        <f t="shared" si="10"/>
        <v>0</v>
      </c>
      <c r="R42" s="66">
        <f t="shared" si="11"/>
        <v>0</v>
      </c>
      <c r="S42" s="66">
        <f t="shared" si="12"/>
        <v>0</v>
      </c>
      <c r="T42" s="18">
        <f t="shared" si="13"/>
        <v>0</v>
      </c>
      <c r="U42" s="18">
        <f t="shared" si="14"/>
        <v>0</v>
      </c>
      <c r="V42" s="18">
        <f t="shared" si="15"/>
        <v>0</v>
      </c>
      <c r="W42" s="18">
        <f t="shared" si="16"/>
        <v>0</v>
      </c>
      <c r="X42" s="18">
        <f t="shared" si="17"/>
        <v>0</v>
      </c>
      <c r="Y42" s="65">
        <f t="shared" si="18"/>
        <v>0</v>
      </c>
    </row>
    <row r="43" spans="1:25" x14ac:dyDescent="0.2">
      <c r="A43" s="272" t="s">
        <v>191</v>
      </c>
      <c r="B43" s="18" t="s">
        <v>192</v>
      </c>
      <c r="C43" s="272" t="s">
        <v>100</v>
      </c>
      <c r="D43" s="272" t="s">
        <v>101</v>
      </c>
      <c r="E43" s="63"/>
      <c r="F43" s="274">
        <f t="shared" ref="F43:F74" si="20">MAX(H43:S43)</f>
        <v>0</v>
      </c>
      <c r="G43" s="272"/>
      <c r="H43" s="65">
        <f t="shared" si="1"/>
        <v>0</v>
      </c>
      <c r="I43" s="65">
        <f t="shared" si="2"/>
        <v>0</v>
      </c>
      <c r="J43" s="65">
        <f t="shared" si="3"/>
        <v>0</v>
      </c>
      <c r="K43" s="65">
        <f t="shared" si="4"/>
        <v>0</v>
      </c>
      <c r="L43" s="65">
        <f t="shared" si="5"/>
        <v>0</v>
      </c>
      <c r="M43" s="66">
        <f t="shared" si="6"/>
        <v>0</v>
      </c>
      <c r="N43" s="66">
        <f t="shared" si="7"/>
        <v>0</v>
      </c>
      <c r="O43" s="66">
        <f t="shared" si="8"/>
        <v>0</v>
      </c>
      <c r="P43" s="66">
        <f t="shared" si="9"/>
        <v>0</v>
      </c>
      <c r="Q43" s="66">
        <f t="shared" si="10"/>
        <v>0</v>
      </c>
      <c r="R43" s="66">
        <f t="shared" si="11"/>
        <v>0</v>
      </c>
      <c r="S43" s="66">
        <f t="shared" si="12"/>
        <v>0</v>
      </c>
      <c r="T43" s="18">
        <f t="shared" si="13"/>
        <v>0</v>
      </c>
      <c r="U43" s="18">
        <f t="shared" si="14"/>
        <v>0</v>
      </c>
      <c r="V43" s="18">
        <f t="shared" si="15"/>
        <v>0</v>
      </c>
      <c r="W43" s="18">
        <f t="shared" si="16"/>
        <v>0</v>
      </c>
      <c r="X43" s="18">
        <f t="shared" si="17"/>
        <v>0</v>
      </c>
      <c r="Y43" s="65">
        <f t="shared" si="18"/>
        <v>0</v>
      </c>
    </row>
    <row r="44" spans="1:25" x14ac:dyDescent="0.2">
      <c r="A44" s="272" t="s">
        <v>193</v>
      </c>
      <c r="B44" s="18" t="s">
        <v>921</v>
      </c>
      <c r="C44" s="272" t="s">
        <v>113</v>
      </c>
      <c r="D44" s="272" t="s">
        <v>101</v>
      </c>
      <c r="E44" s="63" t="s">
        <v>110</v>
      </c>
      <c r="F44" s="274">
        <f t="shared" si="20"/>
        <v>48.16</v>
      </c>
      <c r="G44" s="272"/>
      <c r="H44" s="65">
        <f t="shared" si="1"/>
        <v>0</v>
      </c>
      <c r="I44" s="65">
        <f t="shared" si="2"/>
        <v>0</v>
      </c>
      <c r="J44" s="65">
        <f t="shared" si="3"/>
        <v>0</v>
      </c>
      <c r="K44" s="65">
        <f t="shared" si="4"/>
        <v>0</v>
      </c>
      <c r="L44" s="65">
        <f t="shared" si="5"/>
        <v>0</v>
      </c>
      <c r="M44" s="66">
        <f t="shared" si="6"/>
        <v>0</v>
      </c>
      <c r="N44" s="66">
        <f t="shared" si="7"/>
        <v>0</v>
      </c>
      <c r="O44" s="66">
        <f t="shared" si="8"/>
        <v>0</v>
      </c>
      <c r="P44" s="66">
        <f t="shared" si="9"/>
        <v>0</v>
      </c>
      <c r="Q44" s="66">
        <f t="shared" si="10"/>
        <v>0</v>
      </c>
      <c r="R44" s="66">
        <f t="shared" si="11"/>
        <v>0</v>
      </c>
      <c r="S44" s="66">
        <f t="shared" si="12"/>
        <v>48.16</v>
      </c>
      <c r="T44" s="18">
        <f t="shared" si="13"/>
        <v>0</v>
      </c>
      <c r="U44" s="18">
        <f t="shared" si="14"/>
        <v>0</v>
      </c>
      <c r="V44" s="18">
        <f t="shared" si="15"/>
        <v>0</v>
      </c>
      <c r="W44" s="18">
        <f t="shared" si="16"/>
        <v>0</v>
      </c>
      <c r="X44" s="18">
        <f t="shared" si="17"/>
        <v>0</v>
      </c>
      <c r="Y44" s="65">
        <f t="shared" si="18"/>
        <v>48.16</v>
      </c>
    </row>
    <row r="45" spans="1:25" x14ac:dyDescent="0.2">
      <c r="A45" s="272" t="s">
        <v>193</v>
      </c>
      <c r="B45" s="18" t="s">
        <v>922</v>
      </c>
      <c r="C45" s="272" t="s">
        <v>113</v>
      </c>
      <c r="D45" s="272" t="s">
        <v>101</v>
      </c>
      <c r="E45" s="63" t="s">
        <v>144</v>
      </c>
      <c r="F45" s="274">
        <f t="shared" si="20"/>
        <v>40.159999999999997</v>
      </c>
      <c r="G45" s="272"/>
      <c r="H45" s="65">
        <f t="shared" si="1"/>
        <v>0</v>
      </c>
      <c r="I45" s="65">
        <f t="shared" si="2"/>
        <v>0</v>
      </c>
      <c r="J45" s="65">
        <f t="shared" si="3"/>
        <v>0</v>
      </c>
      <c r="K45" s="65">
        <f t="shared" si="4"/>
        <v>0</v>
      </c>
      <c r="L45" s="65">
        <f t="shared" si="5"/>
        <v>0</v>
      </c>
      <c r="M45" s="66">
        <f t="shared" si="6"/>
        <v>0</v>
      </c>
      <c r="N45" s="66">
        <f t="shared" si="7"/>
        <v>0</v>
      </c>
      <c r="O45" s="66">
        <f t="shared" si="8"/>
        <v>0</v>
      </c>
      <c r="P45" s="66">
        <f t="shared" si="9"/>
        <v>0</v>
      </c>
      <c r="Q45" s="66">
        <f t="shared" si="10"/>
        <v>0</v>
      </c>
      <c r="R45" s="66">
        <f t="shared" si="11"/>
        <v>40.159999999999997</v>
      </c>
      <c r="S45" s="66">
        <f t="shared" si="12"/>
        <v>0</v>
      </c>
      <c r="T45" s="18">
        <f t="shared" si="13"/>
        <v>0</v>
      </c>
      <c r="U45" s="18">
        <f t="shared" si="14"/>
        <v>0</v>
      </c>
      <c r="V45" s="18">
        <f t="shared" si="15"/>
        <v>0</v>
      </c>
      <c r="W45" s="18">
        <f t="shared" si="16"/>
        <v>0</v>
      </c>
      <c r="X45" s="18">
        <f t="shared" si="17"/>
        <v>0</v>
      </c>
      <c r="Y45" s="65">
        <f t="shared" si="18"/>
        <v>40.159999999999997</v>
      </c>
    </row>
    <row r="46" spans="1:25" x14ac:dyDescent="0.2">
      <c r="A46" s="272" t="s">
        <v>194</v>
      </c>
      <c r="B46" s="18" t="s">
        <v>195</v>
      </c>
      <c r="C46" s="272" t="s">
        <v>113</v>
      </c>
      <c r="D46" s="272" t="s">
        <v>101</v>
      </c>
      <c r="E46" s="63" t="s">
        <v>147</v>
      </c>
      <c r="F46" s="274">
        <f t="shared" si="20"/>
        <v>24.56</v>
      </c>
      <c r="G46" s="272"/>
      <c r="H46" s="65">
        <f t="shared" si="1"/>
        <v>0</v>
      </c>
      <c r="I46" s="65">
        <f t="shared" si="2"/>
        <v>0</v>
      </c>
      <c r="J46" s="65">
        <f t="shared" si="3"/>
        <v>0</v>
      </c>
      <c r="K46" s="65">
        <f t="shared" si="4"/>
        <v>0</v>
      </c>
      <c r="L46" s="65">
        <f t="shared" si="5"/>
        <v>0</v>
      </c>
      <c r="M46" s="66">
        <f t="shared" si="6"/>
        <v>24.56</v>
      </c>
      <c r="N46" s="66">
        <f t="shared" si="7"/>
        <v>0</v>
      </c>
      <c r="O46" s="66">
        <f t="shared" si="8"/>
        <v>0</v>
      </c>
      <c r="P46" s="66">
        <f t="shared" si="9"/>
        <v>0</v>
      </c>
      <c r="Q46" s="66">
        <f t="shared" si="10"/>
        <v>0</v>
      </c>
      <c r="R46" s="66">
        <f t="shared" si="11"/>
        <v>0</v>
      </c>
      <c r="S46" s="66">
        <f t="shared" si="12"/>
        <v>0</v>
      </c>
      <c r="T46" s="18">
        <f t="shared" si="13"/>
        <v>0</v>
      </c>
      <c r="U46" s="18">
        <f t="shared" si="14"/>
        <v>0</v>
      </c>
      <c r="V46" s="18">
        <f t="shared" si="15"/>
        <v>0</v>
      </c>
      <c r="W46" s="18">
        <f t="shared" si="16"/>
        <v>0</v>
      </c>
      <c r="X46" s="18">
        <f t="shared" si="17"/>
        <v>0</v>
      </c>
      <c r="Y46" s="65">
        <f t="shared" si="18"/>
        <v>24.56</v>
      </c>
    </row>
    <row r="47" spans="1:25" x14ac:dyDescent="0.2">
      <c r="A47" s="272" t="s">
        <v>196</v>
      </c>
      <c r="B47" s="18" t="s">
        <v>197</v>
      </c>
      <c r="C47" s="272" t="s">
        <v>124</v>
      </c>
      <c r="D47" s="272" t="s">
        <v>101</v>
      </c>
      <c r="E47" s="63" t="s">
        <v>198</v>
      </c>
      <c r="F47" s="274">
        <f t="shared" si="20"/>
        <v>20.48</v>
      </c>
      <c r="G47" s="272">
        <v>3</v>
      </c>
      <c r="H47" s="65">
        <f t="shared" si="1"/>
        <v>0</v>
      </c>
      <c r="I47" s="65">
        <f t="shared" si="2"/>
        <v>0</v>
      </c>
      <c r="J47" s="65">
        <f t="shared" si="3"/>
        <v>0</v>
      </c>
      <c r="K47" s="65">
        <f t="shared" si="4"/>
        <v>20.48</v>
      </c>
      <c r="L47" s="65">
        <f t="shared" si="5"/>
        <v>0</v>
      </c>
      <c r="M47" s="66">
        <f t="shared" si="6"/>
        <v>0</v>
      </c>
      <c r="N47" s="66">
        <f t="shared" si="7"/>
        <v>0</v>
      </c>
      <c r="O47" s="66">
        <f t="shared" si="8"/>
        <v>0</v>
      </c>
      <c r="P47" s="66">
        <f t="shared" si="9"/>
        <v>0</v>
      </c>
      <c r="Q47" s="66">
        <f t="shared" si="10"/>
        <v>0</v>
      </c>
      <c r="R47" s="66">
        <f t="shared" si="11"/>
        <v>0</v>
      </c>
      <c r="S47" s="66">
        <f t="shared" si="12"/>
        <v>0</v>
      </c>
      <c r="T47" s="18">
        <f t="shared" si="13"/>
        <v>0</v>
      </c>
      <c r="U47" s="18">
        <f t="shared" si="14"/>
        <v>0</v>
      </c>
      <c r="V47" s="18">
        <f t="shared" si="15"/>
        <v>0</v>
      </c>
      <c r="W47" s="18">
        <f t="shared" si="16"/>
        <v>0</v>
      </c>
      <c r="X47" s="18">
        <f t="shared" si="17"/>
        <v>0</v>
      </c>
      <c r="Y47" s="65">
        <f t="shared" si="18"/>
        <v>20.48</v>
      </c>
    </row>
    <row r="48" spans="1:25" x14ac:dyDescent="0.2">
      <c r="A48" s="272" t="s">
        <v>199</v>
      </c>
      <c r="B48" s="18" t="s">
        <v>200</v>
      </c>
      <c r="C48" s="272" t="s">
        <v>201</v>
      </c>
      <c r="D48" s="272" t="s">
        <v>101</v>
      </c>
      <c r="E48" s="63" t="s">
        <v>202</v>
      </c>
      <c r="F48" s="274">
        <f t="shared" si="20"/>
        <v>15.2</v>
      </c>
      <c r="G48" s="272"/>
      <c r="H48" s="65">
        <f t="shared" si="1"/>
        <v>15.2</v>
      </c>
      <c r="I48" s="65">
        <f t="shared" si="2"/>
        <v>0</v>
      </c>
      <c r="J48" s="65">
        <f t="shared" si="3"/>
        <v>0</v>
      </c>
      <c r="K48" s="65">
        <f t="shared" si="4"/>
        <v>0</v>
      </c>
      <c r="L48" s="65">
        <f t="shared" si="5"/>
        <v>0</v>
      </c>
      <c r="M48" s="66">
        <f t="shared" si="6"/>
        <v>0</v>
      </c>
      <c r="N48" s="66">
        <f t="shared" si="7"/>
        <v>0</v>
      </c>
      <c r="O48" s="66">
        <f t="shared" si="8"/>
        <v>0</v>
      </c>
      <c r="P48" s="66">
        <f t="shared" si="9"/>
        <v>0</v>
      </c>
      <c r="Q48" s="66">
        <f t="shared" si="10"/>
        <v>0</v>
      </c>
      <c r="R48" s="66">
        <f t="shared" si="11"/>
        <v>0</v>
      </c>
      <c r="S48" s="66">
        <f t="shared" si="12"/>
        <v>0</v>
      </c>
      <c r="T48" s="18">
        <f t="shared" si="13"/>
        <v>0</v>
      </c>
      <c r="U48" s="18">
        <f t="shared" si="14"/>
        <v>0</v>
      </c>
      <c r="V48" s="18">
        <f t="shared" si="15"/>
        <v>0</v>
      </c>
      <c r="W48" s="18">
        <f t="shared" si="16"/>
        <v>0</v>
      </c>
      <c r="X48" s="18">
        <f t="shared" si="17"/>
        <v>0</v>
      </c>
      <c r="Y48" s="65">
        <f t="shared" si="18"/>
        <v>15.2</v>
      </c>
    </row>
    <row r="49" spans="1:25" x14ac:dyDescent="0.2">
      <c r="A49" s="272" t="s">
        <v>203</v>
      </c>
      <c r="B49" s="18" t="s">
        <v>204</v>
      </c>
      <c r="C49" s="272" t="s">
        <v>201</v>
      </c>
      <c r="D49" s="272" t="s">
        <v>101</v>
      </c>
      <c r="E49" s="63" t="s">
        <v>147</v>
      </c>
      <c r="F49" s="274">
        <f t="shared" si="20"/>
        <v>24.56</v>
      </c>
      <c r="G49" s="272"/>
      <c r="H49" s="65">
        <f t="shared" si="1"/>
        <v>0</v>
      </c>
      <c r="I49" s="65">
        <f t="shared" si="2"/>
        <v>0</v>
      </c>
      <c r="J49" s="65">
        <f t="shared" si="3"/>
        <v>0</v>
      </c>
      <c r="K49" s="65">
        <f t="shared" si="4"/>
        <v>0</v>
      </c>
      <c r="L49" s="65">
        <f t="shared" si="5"/>
        <v>0</v>
      </c>
      <c r="M49" s="66">
        <f t="shared" si="6"/>
        <v>24.56</v>
      </c>
      <c r="N49" s="66">
        <f t="shared" si="7"/>
        <v>0</v>
      </c>
      <c r="O49" s="66">
        <f t="shared" si="8"/>
        <v>0</v>
      </c>
      <c r="P49" s="66">
        <f t="shared" si="9"/>
        <v>0</v>
      </c>
      <c r="Q49" s="66">
        <f t="shared" si="10"/>
        <v>0</v>
      </c>
      <c r="R49" s="66">
        <f t="shared" si="11"/>
        <v>0</v>
      </c>
      <c r="S49" s="66">
        <f t="shared" si="12"/>
        <v>0</v>
      </c>
      <c r="T49" s="18">
        <f t="shared" si="13"/>
        <v>0</v>
      </c>
      <c r="U49" s="18">
        <f t="shared" si="14"/>
        <v>0</v>
      </c>
      <c r="V49" s="18">
        <f t="shared" si="15"/>
        <v>0</v>
      </c>
      <c r="W49" s="18">
        <f t="shared" si="16"/>
        <v>0</v>
      </c>
      <c r="X49" s="18">
        <f t="shared" si="17"/>
        <v>0</v>
      </c>
      <c r="Y49" s="65">
        <f t="shared" si="18"/>
        <v>24.56</v>
      </c>
    </row>
    <row r="50" spans="1:25" x14ac:dyDescent="0.2">
      <c r="A50" s="272" t="s">
        <v>864</v>
      </c>
      <c r="B50" s="18" t="s">
        <v>865</v>
      </c>
      <c r="C50" s="272" t="s">
        <v>201</v>
      </c>
      <c r="D50" s="272" t="s">
        <v>101</v>
      </c>
      <c r="E50" s="63" t="s">
        <v>228</v>
      </c>
      <c r="F50" s="274">
        <f t="shared" si="20"/>
        <v>26.8</v>
      </c>
      <c r="G50" s="272"/>
      <c r="H50" s="65">
        <f t="shared" si="1"/>
        <v>0</v>
      </c>
      <c r="I50" s="65">
        <f t="shared" si="2"/>
        <v>0</v>
      </c>
      <c r="J50" s="65">
        <f t="shared" si="3"/>
        <v>0</v>
      </c>
      <c r="K50" s="65">
        <f t="shared" si="4"/>
        <v>0</v>
      </c>
      <c r="L50" s="65">
        <f t="shared" si="5"/>
        <v>0</v>
      </c>
      <c r="M50" s="66">
        <f t="shared" si="6"/>
        <v>0</v>
      </c>
      <c r="N50" s="66">
        <f t="shared" si="7"/>
        <v>26.8</v>
      </c>
      <c r="O50" s="66">
        <f t="shared" si="8"/>
        <v>0</v>
      </c>
      <c r="P50" s="66">
        <f t="shared" si="9"/>
        <v>0</v>
      </c>
      <c r="Q50" s="66">
        <f t="shared" si="10"/>
        <v>0</v>
      </c>
      <c r="R50" s="66">
        <f t="shared" si="11"/>
        <v>0</v>
      </c>
      <c r="S50" s="66">
        <f t="shared" si="12"/>
        <v>0</v>
      </c>
      <c r="T50" s="18">
        <f t="shared" si="13"/>
        <v>0</v>
      </c>
      <c r="U50" s="18">
        <f t="shared" si="14"/>
        <v>0</v>
      </c>
      <c r="V50" s="18">
        <f t="shared" si="15"/>
        <v>0</v>
      </c>
      <c r="W50" s="18">
        <f t="shared" si="16"/>
        <v>0</v>
      </c>
      <c r="X50" s="18">
        <f t="shared" si="17"/>
        <v>0</v>
      </c>
      <c r="Y50" s="65">
        <f t="shared" si="18"/>
        <v>26.8</v>
      </c>
    </row>
    <row r="51" spans="1:25" x14ac:dyDescent="0.2">
      <c r="A51" s="272" t="s">
        <v>205</v>
      </c>
      <c r="B51" s="18" t="s">
        <v>206</v>
      </c>
      <c r="C51" s="272" t="s">
        <v>139</v>
      </c>
      <c r="D51" s="272" t="s">
        <v>101</v>
      </c>
      <c r="E51" s="63"/>
      <c r="F51" s="274">
        <f t="shared" si="20"/>
        <v>0</v>
      </c>
      <c r="G51" s="272"/>
      <c r="H51" s="65">
        <f t="shared" si="1"/>
        <v>0</v>
      </c>
      <c r="I51" s="65">
        <f t="shared" si="2"/>
        <v>0</v>
      </c>
      <c r="J51" s="65">
        <f t="shared" si="3"/>
        <v>0</v>
      </c>
      <c r="K51" s="65">
        <f t="shared" si="4"/>
        <v>0</v>
      </c>
      <c r="L51" s="65">
        <f t="shared" si="5"/>
        <v>0</v>
      </c>
      <c r="M51" s="66">
        <f t="shared" si="6"/>
        <v>0</v>
      </c>
      <c r="N51" s="66">
        <f t="shared" si="7"/>
        <v>0</v>
      </c>
      <c r="O51" s="66">
        <f t="shared" si="8"/>
        <v>0</v>
      </c>
      <c r="P51" s="66">
        <f t="shared" si="9"/>
        <v>0</v>
      </c>
      <c r="Q51" s="66">
        <f t="shared" si="10"/>
        <v>0</v>
      </c>
      <c r="R51" s="66">
        <f t="shared" si="11"/>
        <v>0</v>
      </c>
      <c r="S51" s="66">
        <f t="shared" si="12"/>
        <v>0</v>
      </c>
      <c r="T51" s="18">
        <f t="shared" si="13"/>
        <v>0</v>
      </c>
      <c r="U51" s="18">
        <f t="shared" si="14"/>
        <v>0</v>
      </c>
      <c r="V51" s="18">
        <f t="shared" si="15"/>
        <v>0</v>
      </c>
      <c r="W51" s="18">
        <f t="shared" si="16"/>
        <v>0</v>
      </c>
      <c r="X51" s="18">
        <f t="shared" si="17"/>
        <v>0</v>
      </c>
      <c r="Y51" s="65">
        <f t="shared" si="18"/>
        <v>0</v>
      </c>
    </row>
    <row r="52" spans="1:25" x14ac:dyDescent="0.2">
      <c r="A52" s="272" t="s">
        <v>207</v>
      </c>
      <c r="B52" s="18" t="s">
        <v>208</v>
      </c>
      <c r="C52" s="272" t="s">
        <v>127</v>
      </c>
      <c r="D52" s="272" t="s">
        <v>101</v>
      </c>
      <c r="E52" s="63" t="s">
        <v>106</v>
      </c>
      <c r="F52" s="274">
        <f t="shared" si="20"/>
        <v>18.64</v>
      </c>
      <c r="G52" s="272"/>
      <c r="H52" s="65">
        <f t="shared" si="1"/>
        <v>0</v>
      </c>
      <c r="I52" s="65">
        <f t="shared" si="2"/>
        <v>0</v>
      </c>
      <c r="J52" s="65">
        <f t="shared" si="3"/>
        <v>18.64</v>
      </c>
      <c r="K52" s="65">
        <f t="shared" si="4"/>
        <v>0</v>
      </c>
      <c r="L52" s="65">
        <f t="shared" si="5"/>
        <v>0</v>
      </c>
      <c r="M52" s="66">
        <f t="shared" si="6"/>
        <v>0</v>
      </c>
      <c r="N52" s="66">
        <f t="shared" si="7"/>
        <v>0</v>
      </c>
      <c r="O52" s="66">
        <f t="shared" si="8"/>
        <v>0</v>
      </c>
      <c r="P52" s="66">
        <f t="shared" si="9"/>
        <v>0</v>
      </c>
      <c r="Q52" s="66">
        <f t="shared" si="10"/>
        <v>0</v>
      </c>
      <c r="R52" s="66">
        <f t="shared" si="11"/>
        <v>0</v>
      </c>
      <c r="S52" s="66">
        <f t="shared" si="12"/>
        <v>0</v>
      </c>
      <c r="T52" s="18">
        <f t="shared" si="13"/>
        <v>0</v>
      </c>
      <c r="U52" s="18">
        <f t="shared" si="14"/>
        <v>0</v>
      </c>
      <c r="V52" s="18">
        <f t="shared" si="15"/>
        <v>0</v>
      </c>
      <c r="W52" s="18">
        <f t="shared" si="16"/>
        <v>0</v>
      </c>
      <c r="X52" s="18">
        <f t="shared" si="17"/>
        <v>0</v>
      </c>
      <c r="Y52" s="65">
        <f t="shared" si="18"/>
        <v>18.64</v>
      </c>
    </row>
    <row r="53" spans="1:25" x14ac:dyDescent="0.2">
      <c r="A53" s="272" t="s">
        <v>209</v>
      </c>
      <c r="B53" s="18" t="s">
        <v>210</v>
      </c>
      <c r="C53" s="272" t="s">
        <v>127</v>
      </c>
      <c r="D53" s="272" t="s">
        <v>101</v>
      </c>
      <c r="E53" s="63"/>
      <c r="F53" s="274">
        <f t="shared" si="20"/>
        <v>0</v>
      </c>
      <c r="G53" s="272"/>
      <c r="H53" s="65">
        <f t="shared" si="1"/>
        <v>0</v>
      </c>
      <c r="I53" s="65">
        <f t="shared" si="2"/>
        <v>0</v>
      </c>
      <c r="J53" s="65">
        <f t="shared" si="3"/>
        <v>0</v>
      </c>
      <c r="K53" s="65">
        <f t="shared" si="4"/>
        <v>0</v>
      </c>
      <c r="L53" s="65">
        <f t="shared" si="5"/>
        <v>0</v>
      </c>
      <c r="M53" s="66">
        <f t="shared" si="6"/>
        <v>0</v>
      </c>
      <c r="N53" s="66">
        <f t="shared" si="7"/>
        <v>0</v>
      </c>
      <c r="O53" s="66">
        <f t="shared" si="8"/>
        <v>0</v>
      </c>
      <c r="P53" s="66">
        <f t="shared" si="9"/>
        <v>0</v>
      </c>
      <c r="Q53" s="66">
        <f t="shared" si="10"/>
        <v>0</v>
      </c>
      <c r="R53" s="66">
        <f t="shared" si="11"/>
        <v>0</v>
      </c>
      <c r="S53" s="66">
        <f t="shared" si="12"/>
        <v>0</v>
      </c>
      <c r="T53" s="18">
        <f t="shared" si="13"/>
        <v>0</v>
      </c>
      <c r="U53" s="18">
        <f t="shared" si="14"/>
        <v>0</v>
      </c>
      <c r="V53" s="18">
        <f t="shared" si="15"/>
        <v>0</v>
      </c>
      <c r="W53" s="18">
        <f t="shared" si="16"/>
        <v>0</v>
      </c>
      <c r="X53" s="18">
        <f t="shared" si="17"/>
        <v>0</v>
      </c>
      <c r="Y53" s="65">
        <f t="shared" si="18"/>
        <v>0</v>
      </c>
    </row>
    <row r="54" spans="1:25" x14ac:dyDescent="0.2">
      <c r="A54" s="272" t="s">
        <v>211</v>
      </c>
      <c r="B54" s="18" t="s">
        <v>212</v>
      </c>
      <c r="C54" s="272" t="s">
        <v>139</v>
      </c>
      <c r="D54" s="272" t="s">
        <v>101</v>
      </c>
      <c r="E54" s="63" t="s">
        <v>198</v>
      </c>
      <c r="F54" s="274">
        <f t="shared" si="20"/>
        <v>20.48</v>
      </c>
      <c r="G54" s="272"/>
      <c r="H54" s="65">
        <f t="shared" si="1"/>
        <v>0</v>
      </c>
      <c r="I54" s="65">
        <f t="shared" si="2"/>
        <v>0</v>
      </c>
      <c r="J54" s="65">
        <f t="shared" si="3"/>
        <v>0</v>
      </c>
      <c r="K54" s="65">
        <f t="shared" si="4"/>
        <v>20.48</v>
      </c>
      <c r="L54" s="65">
        <f t="shared" si="5"/>
        <v>0</v>
      </c>
      <c r="M54" s="66">
        <f t="shared" si="6"/>
        <v>0</v>
      </c>
      <c r="N54" s="66">
        <f t="shared" si="7"/>
        <v>0</v>
      </c>
      <c r="O54" s="66">
        <f t="shared" si="8"/>
        <v>0</v>
      </c>
      <c r="P54" s="66">
        <f t="shared" si="9"/>
        <v>0</v>
      </c>
      <c r="Q54" s="66">
        <f t="shared" si="10"/>
        <v>0</v>
      </c>
      <c r="R54" s="66">
        <f t="shared" si="11"/>
        <v>0</v>
      </c>
      <c r="S54" s="66">
        <f t="shared" si="12"/>
        <v>0</v>
      </c>
      <c r="T54" s="18">
        <f t="shared" si="13"/>
        <v>0</v>
      </c>
      <c r="U54" s="18">
        <f t="shared" si="14"/>
        <v>0</v>
      </c>
      <c r="V54" s="18">
        <f t="shared" si="15"/>
        <v>0</v>
      </c>
      <c r="W54" s="18">
        <f t="shared" si="16"/>
        <v>0</v>
      </c>
      <c r="X54" s="18">
        <f t="shared" si="17"/>
        <v>0</v>
      </c>
      <c r="Y54" s="65">
        <f t="shared" si="18"/>
        <v>20.48</v>
      </c>
    </row>
    <row r="55" spans="1:25" x14ac:dyDescent="0.2">
      <c r="A55" s="272" t="s">
        <v>213</v>
      </c>
      <c r="B55" s="18" t="s">
        <v>214</v>
      </c>
      <c r="C55" s="272" t="s">
        <v>127</v>
      </c>
      <c r="D55" s="272" t="s">
        <v>101</v>
      </c>
      <c r="E55" s="63" t="s">
        <v>147</v>
      </c>
      <c r="F55" s="274">
        <f t="shared" si="20"/>
        <v>24.56</v>
      </c>
      <c r="G55" s="272"/>
      <c r="H55" s="65">
        <f t="shared" si="1"/>
        <v>0</v>
      </c>
      <c r="I55" s="65">
        <f t="shared" si="2"/>
        <v>0</v>
      </c>
      <c r="J55" s="65">
        <f t="shared" si="3"/>
        <v>0</v>
      </c>
      <c r="K55" s="65">
        <f t="shared" si="4"/>
        <v>0</v>
      </c>
      <c r="L55" s="65">
        <f t="shared" si="5"/>
        <v>0</v>
      </c>
      <c r="M55" s="66">
        <f t="shared" si="6"/>
        <v>24.56</v>
      </c>
      <c r="N55" s="66">
        <f t="shared" si="7"/>
        <v>0</v>
      </c>
      <c r="O55" s="66">
        <f t="shared" si="8"/>
        <v>0</v>
      </c>
      <c r="P55" s="66">
        <f t="shared" si="9"/>
        <v>0</v>
      </c>
      <c r="Q55" s="66">
        <f t="shared" si="10"/>
        <v>0</v>
      </c>
      <c r="R55" s="66">
        <f t="shared" si="11"/>
        <v>0</v>
      </c>
      <c r="S55" s="66">
        <f t="shared" si="12"/>
        <v>0</v>
      </c>
      <c r="T55" s="18">
        <f t="shared" si="13"/>
        <v>0</v>
      </c>
      <c r="U55" s="18">
        <f t="shared" si="14"/>
        <v>0</v>
      </c>
      <c r="V55" s="18">
        <f t="shared" si="15"/>
        <v>0</v>
      </c>
      <c r="W55" s="18">
        <f t="shared" si="16"/>
        <v>0</v>
      </c>
      <c r="X55" s="18">
        <f t="shared" si="17"/>
        <v>0</v>
      </c>
      <c r="Y55" s="65">
        <f t="shared" si="18"/>
        <v>24.56</v>
      </c>
    </row>
    <row r="56" spans="1:25" x14ac:dyDescent="0.2">
      <c r="A56" s="272" t="s">
        <v>215</v>
      </c>
      <c r="B56" s="18" t="s">
        <v>216</v>
      </c>
      <c r="C56" s="272" t="s">
        <v>127</v>
      </c>
      <c r="D56" s="272" t="s">
        <v>101</v>
      </c>
      <c r="E56" s="63"/>
      <c r="F56" s="274">
        <f t="shared" si="20"/>
        <v>0</v>
      </c>
      <c r="G56" s="272"/>
      <c r="H56" s="65">
        <f t="shared" si="1"/>
        <v>0</v>
      </c>
      <c r="I56" s="65">
        <f t="shared" si="2"/>
        <v>0</v>
      </c>
      <c r="J56" s="65">
        <f t="shared" si="3"/>
        <v>0</v>
      </c>
      <c r="K56" s="65">
        <f t="shared" si="4"/>
        <v>0</v>
      </c>
      <c r="L56" s="65">
        <f t="shared" si="5"/>
        <v>0</v>
      </c>
      <c r="M56" s="66">
        <f t="shared" si="6"/>
        <v>0</v>
      </c>
      <c r="N56" s="66">
        <f t="shared" si="7"/>
        <v>0</v>
      </c>
      <c r="O56" s="66">
        <f t="shared" si="8"/>
        <v>0</v>
      </c>
      <c r="P56" s="66">
        <f t="shared" si="9"/>
        <v>0</v>
      </c>
      <c r="Q56" s="66">
        <f t="shared" si="10"/>
        <v>0</v>
      </c>
      <c r="R56" s="66">
        <f t="shared" si="11"/>
        <v>0</v>
      </c>
      <c r="S56" s="66">
        <f t="shared" si="12"/>
        <v>0</v>
      </c>
      <c r="T56" s="18">
        <f t="shared" si="13"/>
        <v>0</v>
      </c>
      <c r="U56" s="18">
        <f t="shared" si="14"/>
        <v>0</v>
      </c>
      <c r="V56" s="18">
        <f t="shared" si="15"/>
        <v>0</v>
      </c>
      <c r="W56" s="18">
        <f t="shared" si="16"/>
        <v>0</v>
      </c>
      <c r="X56" s="18">
        <f t="shared" si="17"/>
        <v>0</v>
      </c>
      <c r="Y56" s="65">
        <f t="shared" si="18"/>
        <v>0</v>
      </c>
    </row>
    <row r="57" spans="1:25" x14ac:dyDescent="0.2">
      <c r="A57" s="272" t="s">
        <v>217</v>
      </c>
      <c r="B57" s="18" t="s">
        <v>833</v>
      </c>
      <c r="C57" s="272" t="s">
        <v>139</v>
      </c>
      <c r="D57" s="272" t="s">
        <v>101</v>
      </c>
      <c r="E57" s="63"/>
      <c r="F57" s="274">
        <f t="shared" si="20"/>
        <v>0</v>
      </c>
      <c r="G57" s="272"/>
      <c r="H57" s="65">
        <f t="shared" si="1"/>
        <v>0</v>
      </c>
      <c r="I57" s="65">
        <f t="shared" si="2"/>
        <v>0</v>
      </c>
      <c r="J57" s="65">
        <f t="shared" si="3"/>
        <v>0</v>
      </c>
      <c r="K57" s="65">
        <f t="shared" si="4"/>
        <v>0</v>
      </c>
      <c r="L57" s="65">
        <f t="shared" si="5"/>
        <v>0</v>
      </c>
      <c r="M57" s="66">
        <f t="shared" si="6"/>
        <v>0</v>
      </c>
      <c r="N57" s="66">
        <f t="shared" si="7"/>
        <v>0</v>
      </c>
      <c r="O57" s="66">
        <f t="shared" si="8"/>
        <v>0</v>
      </c>
      <c r="P57" s="66">
        <f t="shared" si="9"/>
        <v>0</v>
      </c>
      <c r="Q57" s="66">
        <f t="shared" si="10"/>
        <v>0</v>
      </c>
      <c r="R57" s="66">
        <f t="shared" si="11"/>
        <v>0</v>
      </c>
      <c r="S57" s="66">
        <f t="shared" si="12"/>
        <v>0</v>
      </c>
      <c r="T57" s="18">
        <f t="shared" si="13"/>
        <v>0</v>
      </c>
      <c r="U57" s="18">
        <f t="shared" si="14"/>
        <v>0</v>
      </c>
      <c r="V57" s="18">
        <f t="shared" si="15"/>
        <v>0</v>
      </c>
      <c r="W57" s="18">
        <f t="shared" si="16"/>
        <v>0</v>
      </c>
      <c r="X57" s="18">
        <f t="shared" si="17"/>
        <v>0</v>
      </c>
      <c r="Y57" s="65">
        <f t="shared" si="18"/>
        <v>0</v>
      </c>
    </row>
    <row r="58" spans="1:25" x14ac:dyDescent="0.2">
      <c r="A58" s="272" t="s">
        <v>218</v>
      </c>
      <c r="B58" s="18" t="s">
        <v>219</v>
      </c>
      <c r="C58" s="272" t="s">
        <v>113</v>
      </c>
      <c r="D58" s="272" t="s">
        <v>109</v>
      </c>
      <c r="E58" s="63" t="s">
        <v>180</v>
      </c>
      <c r="F58" s="274">
        <f t="shared" si="20"/>
        <v>22.52</v>
      </c>
      <c r="G58" s="272">
        <v>4</v>
      </c>
      <c r="H58" s="65">
        <f t="shared" si="1"/>
        <v>0</v>
      </c>
      <c r="I58" s="65">
        <f t="shared" si="2"/>
        <v>0</v>
      </c>
      <c r="J58" s="65">
        <f t="shared" si="3"/>
        <v>0</v>
      </c>
      <c r="K58" s="65">
        <f t="shared" si="4"/>
        <v>0</v>
      </c>
      <c r="L58" s="65">
        <f t="shared" si="5"/>
        <v>22.52</v>
      </c>
      <c r="M58" s="66">
        <f t="shared" si="6"/>
        <v>0</v>
      </c>
      <c r="N58" s="66">
        <f t="shared" si="7"/>
        <v>0</v>
      </c>
      <c r="O58" s="66">
        <f t="shared" si="8"/>
        <v>0</v>
      </c>
      <c r="P58" s="66">
        <f t="shared" si="9"/>
        <v>0</v>
      </c>
      <c r="Q58" s="66">
        <f t="shared" si="10"/>
        <v>0</v>
      </c>
      <c r="R58" s="66">
        <f t="shared" si="11"/>
        <v>0</v>
      </c>
      <c r="S58" s="66">
        <f t="shared" si="12"/>
        <v>0</v>
      </c>
      <c r="T58" s="18">
        <f t="shared" si="13"/>
        <v>0</v>
      </c>
      <c r="U58" s="18">
        <f t="shared" si="14"/>
        <v>0</v>
      </c>
      <c r="V58" s="18">
        <f t="shared" si="15"/>
        <v>0</v>
      </c>
      <c r="W58" s="18">
        <f t="shared" si="16"/>
        <v>0</v>
      </c>
      <c r="X58" s="18">
        <f t="shared" si="17"/>
        <v>0</v>
      </c>
      <c r="Y58" s="65">
        <f t="shared" si="18"/>
        <v>22.52</v>
      </c>
    </row>
    <row r="59" spans="1:25" x14ac:dyDescent="0.2">
      <c r="A59" s="272" t="s">
        <v>220</v>
      </c>
      <c r="B59" s="18" t="s">
        <v>221</v>
      </c>
      <c r="C59" s="272" t="s">
        <v>127</v>
      </c>
      <c r="D59" s="272" t="s">
        <v>101</v>
      </c>
      <c r="E59" s="63"/>
      <c r="F59" s="274">
        <f t="shared" si="20"/>
        <v>0</v>
      </c>
      <c r="G59" s="272"/>
      <c r="H59" s="65">
        <f t="shared" si="1"/>
        <v>0</v>
      </c>
      <c r="I59" s="65">
        <f t="shared" si="2"/>
        <v>0</v>
      </c>
      <c r="J59" s="65">
        <f t="shared" si="3"/>
        <v>0</v>
      </c>
      <c r="K59" s="65">
        <f t="shared" si="4"/>
        <v>0</v>
      </c>
      <c r="L59" s="65">
        <f t="shared" si="5"/>
        <v>0</v>
      </c>
      <c r="M59" s="66">
        <f t="shared" si="6"/>
        <v>0</v>
      </c>
      <c r="N59" s="66">
        <f t="shared" si="7"/>
        <v>0</v>
      </c>
      <c r="O59" s="66">
        <f t="shared" si="8"/>
        <v>0</v>
      </c>
      <c r="P59" s="66">
        <f t="shared" si="9"/>
        <v>0</v>
      </c>
      <c r="Q59" s="66">
        <f t="shared" si="10"/>
        <v>0</v>
      </c>
      <c r="R59" s="66">
        <f t="shared" si="11"/>
        <v>0</v>
      </c>
      <c r="S59" s="66">
        <f t="shared" si="12"/>
        <v>0</v>
      </c>
      <c r="T59" s="18">
        <f t="shared" si="13"/>
        <v>0</v>
      </c>
      <c r="U59" s="18">
        <f t="shared" si="14"/>
        <v>0</v>
      </c>
      <c r="V59" s="18">
        <f t="shared" si="15"/>
        <v>0</v>
      </c>
      <c r="W59" s="18">
        <f t="shared" si="16"/>
        <v>0</v>
      </c>
      <c r="X59" s="18">
        <f t="shared" si="17"/>
        <v>0</v>
      </c>
      <c r="Y59" s="65">
        <f t="shared" si="18"/>
        <v>0</v>
      </c>
    </row>
    <row r="60" spans="1:25" x14ac:dyDescent="0.2">
      <c r="A60" s="272" t="s">
        <v>222</v>
      </c>
      <c r="B60" s="18" t="s">
        <v>223</v>
      </c>
      <c r="C60" s="272" t="s">
        <v>113</v>
      </c>
      <c r="D60" s="272" t="s">
        <v>109</v>
      </c>
      <c r="E60" s="63" t="s">
        <v>180</v>
      </c>
      <c r="F60" s="274">
        <f t="shared" si="20"/>
        <v>22.52</v>
      </c>
      <c r="G60" s="272">
        <v>4</v>
      </c>
      <c r="H60" s="65">
        <f t="shared" si="1"/>
        <v>0</v>
      </c>
      <c r="I60" s="65">
        <f t="shared" si="2"/>
        <v>0</v>
      </c>
      <c r="J60" s="65">
        <f t="shared" si="3"/>
        <v>0</v>
      </c>
      <c r="K60" s="65">
        <f t="shared" si="4"/>
        <v>0</v>
      </c>
      <c r="L60" s="65">
        <f t="shared" si="5"/>
        <v>22.52</v>
      </c>
      <c r="M60" s="66">
        <f t="shared" si="6"/>
        <v>0</v>
      </c>
      <c r="N60" s="66">
        <f t="shared" si="7"/>
        <v>0</v>
      </c>
      <c r="O60" s="66">
        <f t="shared" si="8"/>
        <v>0</v>
      </c>
      <c r="P60" s="66">
        <f t="shared" si="9"/>
        <v>0</v>
      </c>
      <c r="Q60" s="66">
        <f t="shared" si="10"/>
        <v>0</v>
      </c>
      <c r="R60" s="66">
        <f t="shared" si="11"/>
        <v>0</v>
      </c>
      <c r="S60" s="66">
        <f t="shared" si="12"/>
        <v>0</v>
      </c>
      <c r="T60" s="18">
        <f t="shared" si="13"/>
        <v>0</v>
      </c>
      <c r="U60" s="18">
        <f t="shared" si="14"/>
        <v>0</v>
      </c>
      <c r="V60" s="18">
        <f t="shared" si="15"/>
        <v>0</v>
      </c>
      <c r="W60" s="18">
        <f t="shared" si="16"/>
        <v>0</v>
      </c>
      <c r="X60" s="18">
        <f t="shared" si="17"/>
        <v>0</v>
      </c>
      <c r="Y60" s="65">
        <f t="shared" si="18"/>
        <v>22.52</v>
      </c>
    </row>
    <row r="61" spans="1:25" x14ac:dyDescent="0.2">
      <c r="A61" s="272" t="s">
        <v>224</v>
      </c>
      <c r="B61" s="18" t="s">
        <v>225</v>
      </c>
      <c r="C61" s="272" t="s">
        <v>113</v>
      </c>
      <c r="D61" s="272" t="s">
        <v>101</v>
      </c>
      <c r="E61" s="63"/>
      <c r="F61" s="274">
        <f t="shared" si="20"/>
        <v>0</v>
      </c>
      <c r="G61" s="272"/>
      <c r="H61" s="65">
        <f t="shared" si="1"/>
        <v>0</v>
      </c>
      <c r="I61" s="65">
        <f t="shared" si="2"/>
        <v>0</v>
      </c>
      <c r="J61" s="65">
        <f t="shared" si="3"/>
        <v>0</v>
      </c>
      <c r="K61" s="65">
        <f t="shared" si="4"/>
        <v>0</v>
      </c>
      <c r="L61" s="65">
        <f t="shared" si="5"/>
        <v>0</v>
      </c>
      <c r="M61" s="66">
        <f t="shared" si="6"/>
        <v>0</v>
      </c>
      <c r="N61" s="66">
        <f t="shared" si="7"/>
        <v>0</v>
      </c>
      <c r="O61" s="66">
        <f t="shared" si="8"/>
        <v>0</v>
      </c>
      <c r="P61" s="66">
        <f t="shared" si="9"/>
        <v>0</v>
      </c>
      <c r="Q61" s="66">
        <f t="shared" si="10"/>
        <v>0</v>
      </c>
      <c r="R61" s="66">
        <f t="shared" si="11"/>
        <v>0</v>
      </c>
      <c r="S61" s="66">
        <f t="shared" si="12"/>
        <v>0</v>
      </c>
      <c r="T61" s="18">
        <f t="shared" si="13"/>
        <v>0</v>
      </c>
      <c r="U61" s="18">
        <f t="shared" si="14"/>
        <v>0</v>
      </c>
      <c r="V61" s="18">
        <f t="shared" si="15"/>
        <v>0</v>
      </c>
      <c r="W61" s="18">
        <f t="shared" si="16"/>
        <v>0</v>
      </c>
      <c r="X61" s="18">
        <f t="shared" si="17"/>
        <v>0</v>
      </c>
      <c r="Y61" s="65">
        <f t="shared" si="18"/>
        <v>0</v>
      </c>
    </row>
    <row r="62" spans="1:25" x14ac:dyDescent="0.2">
      <c r="A62" s="272" t="s">
        <v>226</v>
      </c>
      <c r="B62" s="18" t="s">
        <v>227</v>
      </c>
      <c r="C62" s="272" t="s">
        <v>130</v>
      </c>
      <c r="D62" s="272" t="s">
        <v>101</v>
      </c>
      <c r="E62" s="63" t="s">
        <v>228</v>
      </c>
      <c r="F62" s="274">
        <f t="shared" si="20"/>
        <v>26.8</v>
      </c>
      <c r="G62" s="272"/>
      <c r="H62" s="65">
        <f t="shared" si="1"/>
        <v>0</v>
      </c>
      <c r="I62" s="65">
        <f t="shared" si="2"/>
        <v>0</v>
      </c>
      <c r="J62" s="65">
        <f t="shared" si="3"/>
        <v>0</v>
      </c>
      <c r="K62" s="65">
        <f t="shared" si="4"/>
        <v>0</v>
      </c>
      <c r="L62" s="65">
        <f t="shared" si="5"/>
        <v>0</v>
      </c>
      <c r="M62" s="66">
        <f t="shared" si="6"/>
        <v>0</v>
      </c>
      <c r="N62" s="66">
        <f t="shared" si="7"/>
        <v>26.8</v>
      </c>
      <c r="O62" s="66">
        <f t="shared" si="8"/>
        <v>0</v>
      </c>
      <c r="P62" s="66">
        <f t="shared" si="9"/>
        <v>0</v>
      </c>
      <c r="Q62" s="66">
        <f t="shared" si="10"/>
        <v>0</v>
      </c>
      <c r="R62" s="66">
        <f t="shared" si="11"/>
        <v>0</v>
      </c>
      <c r="S62" s="66">
        <f t="shared" si="12"/>
        <v>0</v>
      </c>
      <c r="T62" s="18">
        <f t="shared" si="13"/>
        <v>0</v>
      </c>
      <c r="U62" s="18">
        <f t="shared" si="14"/>
        <v>0</v>
      </c>
      <c r="V62" s="18">
        <f t="shared" si="15"/>
        <v>0</v>
      </c>
      <c r="W62" s="18">
        <f t="shared" si="16"/>
        <v>0</v>
      </c>
      <c r="X62" s="18">
        <f t="shared" si="17"/>
        <v>0</v>
      </c>
      <c r="Y62" s="65">
        <f t="shared" si="18"/>
        <v>26.8</v>
      </c>
    </row>
    <row r="63" spans="1:25" x14ac:dyDescent="0.2">
      <c r="A63" s="272" t="s">
        <v>229</v>
      </c>
      <c r="B63" s="18" t="s">
        <v>230</v>
      </c>
      <c r="C63" s="272" t="s">
        <v>124</v>
      </c>
      <c r="D63" s="272" t="s">
        <v>109</v>
      </c>
      <c r="E63" s="63" t="s">
        <v>163</v>
      </c>
      <c r="F63" s="274">
        <f t="shared" si="20"/>
        <v>30.04</v>
      </c>
      <c r="G63" s="272">
        <v>7</v>
      </c>
      <c r="H63" s="65">
        <f t="shared" si="1"/>
        <v>0</v>
      </c>
      <c r="I63" s="65">
        <f t="shared" si="2"/>
        <v>0</v>
      </c>
      <c r="J63" s="65">
        <f t="shared" si="3"/>
        <v>0</v>
      </c>
      <c r="K63" s="65">
        <f t="shared" si="4"/>
        <v>0</v>
      </c>
      <c r="L63" s="65">
        <f t="shared" si="5"/>
        <v>0</v>
      </c>
      <c r="M63" s="66">
        <f t="shared" si="6"/>
        <v>0</v>
      </c>
      <c r="N63" s="66">
        <f t="shared" si="7"/>
        <v>0</v>
      </c>
      <c r="O63" s="66">
        <f t="shared" si="8"/>
        <v>30.04</v>
      </c>
      <c r="P63" s="66">
        <f t="shared" si="9"/>
        <v>0</v>
      </c>
      <c r="Q63" s="66">
        <f t="shared" si="10"/>
        <v>0</v>
      </c>
      <c r="R63" s="66">
        <f t="shared" si="11"/>
        <v>0</v>
      </c>
      <c r="S63" s="66">
        <f t="shared" si="12"/>
        <v>0</v>
      </c>
      <c r="T63" s="18">
        <f t="shared" si="13"/>
        <v>0</v>
      </c>
      <c r="U63" s="18">
        <f t="shared" si="14"/>
        <v>0</v>
      </c>
      <c r="V63" s="18">
        <f t="shared" si="15"/>
        <v>0</v>
      </c>
      <c r="W63" s="18">
        <f t="shared" si="16"/>
        <v>0</v>
      </c>
      <c r="X63" s="18">
        <f t="shared" si="17"/>
        <v>0</v>
      </c>
      <c r="Y63" s="65">
        <f t="shared" si="18"/>
        <v>30.04</v>
      </c>
    </row>
    <row r="64" spans="1:25" x14ac:dyDescent="0.2">
      <c r="A64" s="272" t="s">
        <v>231</v>
      </c>
      <c r="B64" s="18" t="s">
        <v>232</v>
      </c>
      <c r="C64" s="272" t="s">
        <v>113</v>
      </c>
      <c r="D64" s="272" t="s">
        <v>109</v>
      </c>
      <c r="E64" s="63" t="s">
        <v>163</v>
      </c>
      <c r="F64" s="274">
        <f t="shared" si="20"/>
        <v>30.04</v>
      </c>
      <c r="G64" s="272">
        <v>7</v>
      </c>
      <c r="H64" s="65">
        <f t="shared" si="1"/>
        <v>0</v>
      </c>
      <c r="I64" s="65">
        <f t="shared" si="2"/>
        <v>0</v>
      </c>
      <c r="J64" s="65">
        <f t="shared" si="3"/>
        <v>0</v>
      </c>
      <c r="K64" s="65">
        <f t="shared" si="4"/>
        <v>0</v>
      </c>
      <c r="L64" s="65">
        <f t="shared" si="5"/>
        <v>0</v>
      </c>
      <c r="M64" s="66">
        <f t="shared" si="6"/>
        <v>0</v>
      </c>
      <c r="N64" s="66">
        <f t="shared" si="7"/>
        <v>0</v>
      </c>
      <c r="O64" s="66">
        <f t="shared" si="8"/>
        <v>30.04</v>
      </c>
      <c r="P64" s="66">
        <f t="shared" si="9"/>
        <v>0</v>
      </c>
      <c r="Q64" s="66">
        <f t="shared" si="10"/>
        <v>0</v>
      </c>
      <c r="R64" s="66">
        <f t="shared" si="11"/>
        <v>0</v>
      </c>
      <c r="S64" s="66">
        <f t="shared" si="12"/>
        <v>0</v>
      </c>
      <c r="T64" s="18">
        <f t="shared" si="13"/>
        <v>0</v>
      </c>
      <c r="U64" s="18">
        <f t="shared" si="14"/>
        <v>0</v>
      </c>
      <c r="V64" s="18">
        <f t="shared" si="15"/>
        <v>0</v>
      </c>
      <c r="W64" s="18">
        <f t="shared" si="16"/>
        <v>0</v>
      </c>
      <c r="X64" s="18">
        <f t="shared" si="17"/>
        <v>0</v>
      </c>
      <c r="Y64" s="65">
        <f t="shared" si="18"/>
        <v>30.04</v>
      </c>
    </row>
    <row r="65" spans="1:25" x14ac:dyDescent="0.2">
      <c r="A65" s="272" t="s">
        <v>233</v>
      </c>
      <c r="B65" s="18" t="s">
        <v>234</v>
      </c>
      <c r="C65" s="272" t="s">
        <v>124</v>
      </c>
      <c r="D65" s="272" t="s">
        <v>109</v>
      </c>
      <c r="E65" s="63" t="s">
        <v>147</v>
      </c>
      <c r="F65" s="274">
        <f t="shared" si="20"/>
        <v>24.56</v>
      </c>
      <c r="G65" s="272">
        <v>5</v>
      </c>
      <c r="H65" s="65">
        <f t="shared" si="1"/>
        <v>0</v>
      </c>
      <c r="I65" s="65">
        <f t="shared" si="2"/>
        <v>0</v>
      </c>
      <c r="J65" s="65">
        <f t="shared" si="3"/>
        <v>0</v>
      </c>
      <c r="K65" s="65">
        <f t="shared" si="4"/>
        <v>0</v>
      </c>
      <c r="L65" s="65">
        <f t="shared" si="5"/>
        <v>0</v>
      </c>
      <c r="M65" s="66">
        <f t="shared" si="6"/>
        <v>24.56</v>
      </c>
      <c r="N65" s="66">
        <f t="shared" si="7"/>
        <v>0</v>
      </c>
      <c r="O65" s="66">
        <f t="shared" si="8"/>
        <v>0</v>
      </c>
      <c r="P65" s="66">
        <f t="shared" si="9"/>
        <v>0</v>
      </c>
      <c r="Q65" s="66">
        <f t="shared" si="10"/>
        <v>0</v>
      </c>
      <c r="R65" s="66">
        <f t="shared" si="11"/>
        <v>0</v>
      </c>
      <c r="S65" s="66">
        <f t="shared" si="12"/>
        <v>0</v>
      </c>
      <c r="T65" s="18">
        <f t="shared" si="13"/>
        <v>0</v>
      </c>
      <c r="U65" s="18">
        <f t="shared" si="14"/>
        <v>0</v>
      </c>
      <c r="V65" s="18">
        <f t="shared" si="15"/>
        <v>0</v>
      </c>
      <c r="W65" s="18">
        <f t="shared" si="16"/>
        <v>0</v>
      </c>
      <c r="X65" s="18">
        <f t="shared" si="17"/>
        <v>0</v>
      </c>
      <c r="Y65" s="65">
        <f t="shared" si="18"/>
        <v>24.56</v>
      </c>
    </row>
    <row r="66" spans="1:25" x14ac:dyDescent="0.2">
      <c r="A66" s="272" t="s">
        <v>235</v>
      </c>
      <c r="B66" s="18" t="s">
        <v>236</v>
      </c>
      <c r="C66" s="272" t="s">
        <v>113</v>
      </c>
      <c r="D66" s="272" t="s">
        <v>101</v>
      </c>
      <c r="E66" s="63" t="s">
        <v>144</v>
      </c>
      <c r="F66" s="274">
        <f t="shared" si="20"/>
        <v>40.159999999999997</v>
      </c>
      <c r="G66" s="272"/>
      <c r="H66" s="65">
        <f t="shared" si="1"/>
        <v>0</v>
      </c>
      <c r="I66" s="65">
        <f t="shared" si="2"/>
        <v>0</v>
      </c>
      <c r="J66" s="65">
        <f t="shared" si="3"/>
        <v>0</v>
      </c>
      <c r="K66" s="65">
        <f t="shared" si="4"/>
        <v>0</v>
      </c>
      <c r="L66" s="65">
        <f t="shared" si="5"/>
        <v>0</v>
      </c>
      <c r="M66" s="66">
        <f t="shared" si="6"/>
        <v>0</v>
      </c>
      <c r="N66" s="66">
        <f t="shared" si="7"/>
        <v>0</v>
      </c>
      <c r="O66" s="66">
        <f t="shared" si="8"/>
        <v>0</v>
      </c>
      <c r="P66" s="66">
        <f t="shared" si="9"/>
        <v>0</v>
      </c>
      <c r="Q66" s="66">
        <f t="shared" si="10"/>
        <v>0</v>
      </c>
      <c r="R66" s="66">
        <f t="shared" si="11"/>
        <v>40.159999999999997</v>
      </c>
      <c r="S66" s="66">
        <f t="shared" si="12"/>
        <v>0</v>
      </c>
      <c r="T66" s="18">
        <f t="shared" si="13"/>
        <v>0</v>
      </c>
      <c r="U66" s="18">
        <f t="shared" si="14"/>
        <v>0</v>
      </c>
      <c r="V66" s="18">
        <f t="shared" si="15"/>
        <v>0</v>
      </c>
      <c r="W66" s="18">
        <f t="shared" si="16"/>
        <v>0</v>
      </c>
      <c r="X66" s="18">
        <f t="shared" si="17"/>
        <v>0</v>
      </c>
      <c r="Y66" s="65">
        <f t="shared" si="18"/>
        <v>40.159999999999997</v>
      </c>
    </row>
    <row r="67" spans="1:25" x14ac:dyDescent="0.2">
      <c r="A67" s="272" t="s">
        <v>866</v>
      </c>
      <c r="B67" s="18" t="s">
        <v>867</v>
      </c>
      <c r="C67" s="272" t="s">
        <v>139</v>
      </c>
      <c r="D67" s="272" t="s">
        <v>101</v>
      </c>
      <c r="E67" s="63" t="s">
        <v>160</v>
      </c>
      <c r="F67" s="274">
        <f t="shared" si="20"/>
        <v>36.56</v>
      </c>
      <c r="G67" s="272"/>
      <c r="H67" s="65">
        <f t="shared" si="1"/>
        <v>0</v>
      </c>
      <c r="I67" s="65">
        <f t="shared" si="2"/>
        <v>0</v>
      </c>
      <c r="J67" s="65">
        <f t="shared" si="3"/>
        <v>0</v>
      </c>
      <c r="K67" s="65">
        <f t="shared" si="4"/>
        <v>0</v>
      </c>
      <c r="L67" s="65">
        <f t="shared" si="5"/>
        <v>0</v>
      </c>
      <c r="M67" s="66">
        <f t="shared" si="6"/>
        <v>0</v>
      </c>
      <c r="N67" s="66">
        <f t="shared" si="7"/>
        <v>0</v>
      </c>
      <c r="O67" s="66">
        <f t="shared" si="8"/>
        <v>0</v>
      </c>
      <c r="P67" s="66">
        <f t="shared" si="9"/>
        <v>0</v>
      </c>
      <c r="Q67" s="66">
        <f t="shared" si="10"/>
        <v>36.56</v>
      </c>
      <c r="R67" s="66">
        <f t="shared" si="11"/>
        <v>0</v>
      </c>
      <c r="S67" s="66">
        <f t="shared" si="12"/>
        <v>0</v>
      </c>
      <c r="T67" s="18">
        <f t="shared" si="13"/>
        <v>0</v>
      </c>
      <c r="U67" s="18">
        <f t="shared" si="14"/>
        <v>0</v>
      </c>
      <c r="V67" s="18">
        <f t="shared" si="15"/>
        <v>0</v>
      </c>
      <c r="W67" s="18">
        <f t="shared" si="16"/>
        <v>0</v>
      </c>
      <c r="X67" s="18">
        <f t="shared" si="17"/>
        <v>0</v>
      </c>
      <c r="Y67" s="65">
        <f t="shared" si="18"/>
        <v>36.56</v>
      </c>
    </row>
    <row r="68" spans="1:25" x14ac:dyDescent="0.2">
      <c r="A68" s="272" t="s">
        <v>237</v>
      </c>
      <c r="B68" s="18" t="s">
        <v>238</v>
      </c>
      <c r="C68" s="272" t="s">
        <v>201</v>
      </c>
      <c r="D68" s="272" t="s">
        <v>101</v>
      </c>
      <c r="E68" s="63" t="s">
        <v>147</v>
      </c>
      <c r="F68" s="274">
        <f t="shared" si="20"/>
        <v>24.56</v>
      </c>
      <c r="G68" s="272"/>
      <c r="H68" s="65">
        <f t="shared" ref="H68:H131" si="21">IF(E68="A",$B$379,0)</f>
        <v>0</v>
      </c>
      <c r="I68" s="65">
        <f t="shared" ref="I68:I131" si="22">IF(E68="B",$B$380,0)</f>
        <v>0</v>
      </c>
      <c r="J68" s="65">
        <f t="shared" ref="J68:J131" si="23">IF(E68="C",$B$381,0)</f>
        <v>0</v>
      </c>
      <c r="K68" s="65">
        <f t="shared" ref="K68:K131" si="24">IF(E68="D",$B$382,0)</f>
        <v>0</v>
      </c>
      <c r="L68" s="65">
        <f t="shared" ref="L68:L131" si="25">IF(E68="E",$B$383,0)</f>
        <v>0</v>
      </c>
      <c r="M68" s="66">
        <f t="shared" ref="M68:M131" si="26">IF(E68="F",$B$384,0)</f>
        <v>24.56</v>
      </c>
      <c r="N68" s="66">
        <f t="shared" ref="N68:N131" si="27">IF(E68="G",$B$385,0)</f>
        <v>0</v>
      </c>
      <c r="O68" s="66">
        <f t="shared" ref="O68:O131" si="28">IF(E68="H",$B$386,0)</f>
        <v>0</v>
      </c>
      <c r="P68" s="66">
        <f t="shared" ref="P68:P131" si="29">IF(E68="I",$B$387,0)</f>
        <v>0</v>
      </c>
      <c r="Q68" s="66">
        <f t="shared" ref="Q68:Q131" si="30">IF(E68="j",$B$388,0)</f>
        <v>0</v>
      </c>
      <c r="R68" s="66">
        <f t="shared" ref="R68:R131" si="31">IF(E68="k",$B$389,0)</f>
        <v>0</v>
      </c>
      <c r="S68" s="66">
        <f t="shared" ref="S68:S131" si="32">IF(E68="L",$B$390,0)</f>
        <v>0</v>
      </c>
      <c r="T68" s="18">
        <f t="shared" ref="T68:T131" si="33">IF(E68="AD-A",$B$392,0)</f>
        <v>0</v>
      </c>
      <c r="U68" s="18">
        <f t="shared" ref="U68:U131" si="34">IF(E68="AD-B",$B$393,0)</f>
        <v>0</v>
      </c>
      <c r="V68" s="18">
        <f t="shared" ref="V68:V131" si="35">IF(E68="ad-f",$B$394,0)</f>
        <v>0</v>
      </c>
      <c r="W68" s="18">
        <f t="shared" ref="W68:W131" si="36">IF(E68="ad-I",$B$395,0)</f>
        <v>0</v>
      </c>
      <c r="X68" s="18">
        <f t="shared" ref="X68:X131" si="37">IF(E68="ad-k",$B$396,0)</f>
        <v>0</v>
      </c>
      <c r="Y68" s="65">
        <f t="shared" ref="Y68:Y131" si="38">MAX(H68:X68)</f>
        <v>24.56</v>
      </c>
    </row>
    <row r="69" spans="1:25" x14ac:dyDescent="0.2">
      <c r="A69" s="272" t="s">
        <v>239</v>
      </c>
      <c r="B69" s="18" t="s">
        <v>240</v>
      </c>
      <c r="C69" s="272" t="s">
        <v>118</v>
      </c>
      <c r="D69" s="272" t="s">
        <v>105</v>
      </c>
      <c r="E69" s="63" t="s">
        <v>160</v>
      </c>
      <c r="F69" s="274">
        <f t="shared" si="20"/>
        <v>36.56</v>
      </c>
      <c r="G69" s="272">
        <v>8</v>
      </c>
      <c r="H69" s="65">
        <f t="shared" si="21"/>
        <v>0</v>
      </c>
      <c r="I69" s="65">
        <f t="shared" si="22"/>
        <v>0</v>
      </c>
      <c r="J69" s="65">
        <f t="shared" si="23"/>
        <v>0</v>
      </c>
      <c r="K69" s="65">
        <f t="shared" si="24"/>
        <v>0</v>
      </c>
      <c r="L69" s="65">
        <f t="shared" si="25"/>
        <v>0</v>
      </c>
      <c r="M69" s="66">
        <f t="shared" si="26"/>
        <v>0</v>
      </c>
      <c r="N69" s="66">
        <f t="shared" si="27"/>
        <v>0</v>
      </c>
      <c r="O69" s="66">
        <f t="shared" si="28"/>
        <v>0</v>
      </c>
      <c r="P69" s="66">
        <f t="shared" si="29"/>
        <v>0</v>
      </c>
      <c r="Q69" s="66">
        <f t="shared" si="30"/>
        <v>36.56</v>
      </c>
      <c r="R69" s="66">
        <f t="shared" si="31"/>
        <v>0</v>
      </c>
      <c r="S69" s="66">
        <f t="shared" si="32"/>
        <v>0</v>
      </c>
      <c r="T69" s="18">
        <f t="shared" si="33"/>
        <v>0</v>
      </c>
      <c r="U69" s="18">
        <f t="shared" si="34"/>
        <v>0</v>
      </c>
      <c r="V69" s="18">
        <f t="shared" si="35"/>
        <v>0</v>
      </c>
      <c r="W69" s="18">
        <f t="shared" si="36"/>
        <v>0</v>
      </c>
      <c r="X69" s="18">
        <f t="shared" si="37"/>
        <v>0</v>
      </c>
      <c r="Y69" s="65">
        <f t="shared" si="38"/>
        <v>36.56</v>
      </c>
    </row>
    <row r="70" spans="1:25" x14ac:dyDescent="0.2">
      <c r="A70" s="272" t="s">
        <v>242</v>
      </c>
      <c r="B70" s="18" t="s">
        <v>243</v>
      </c>
      <c r="C70" s="272" t="s">
        <v>113</v>
      </c>
      <c r="D70" s="272" t="s">
        <v>109</v>
      </c>
      <c r="E70" s="63" t="s">
        <v>163</v>
      </c>
      <c r="F70" s="274">
        <f t="shared" si="20"/>
        <v>30.04</v>
      </c>
      <c r="G70" s="272">
        <v>7</v>
      </c>
      <c r="H70" s="65">
        <f t="shared" si="21"/>
        <v>0</v>
      </c>
      <c r="I70" s="65">
        <f t="shared" si="22"/>
        <v>0</v>
      </c>
      <c r="J70" s="65">
        <f t="shared" si="23"/>
        <v>0</v>
      </c>
      <c r="K70" s="65">
        <f t="shared" si="24"/>
        <v>0</v>
      </c>
      <c r="L70" s="65">
        <f t="shared" si="25"/>
        <v>0</v>
      </c>
      <c r="M70" s="66">
        <f t="shared" si="26"/>
        <v>0</v>
      </c>
      <c r="N70" s="66">
        <f t="shared" si="27"/>
        <v>0</v>
      </c>
      <c r="O70" s="66">
        <f t="shared" si="28"/>
        <v>30.04</v>
      </c>
      <c r="P70" s="66">
        <f t="shared" si="29"/>
        <v>0</v>
      </c>
      <c r="Q70" s="66">
        <f t="shared" si="30"/>
        <v>0</v>
      </c>
      <c r="R70" s="66">
        <f t="shared" si="31"/>
        <v>0</v>
      </c>
      <c r="S70" s="66">
        <f t="shared" si="32"/>
        <v>0</v>
      </c>
      <c r="T70" s="18">
        <f t="shared" si="33"/>
        <v>0</v>
      </c>
      <c r="U70" s="18">
        <f t="shared" si="34"/>
        <v>0</v>
      </c>
      <c r="V70" s="18">
        <f t="shared" si="35"/>
        <v>0</v>
      </c>
      <c r="W70" s="18">
        <f t="shared" si="36"/>
        <v>0</v>
      </c>
      <c r="X70" s="18">
        <f t="shared" si="37"/>
        <v>0</v>
      </c>
      <c r="Y70" s="65">
        <f t="shared" si="38"/>
        <v>30.04</v>
      </c>
    </row>
    <row r="71" spans="1:25" x14ac:dyDescent="0.2">
      <c r="A71" s="272" t="s">
        <v>244</v>
      </c>
      <c r="B71" s="18" t="s">
        <v>245</v>
      </c>
      <c r="C71" s="272" t="s">
        <v>124</v>
      </c>
      <c r="D71" s="272" t="s">
        <v>101</v>
      </c>
      <c r="E71" s="63" t="s">
        <v>228</v>
      </c>
      <c r="F71" s="274">
        <f t="shared" si="20"/>
        <v>26.8</v>
      </c>
      <c r="G71" s="272"/>
      <c r="H71" s="65">
        <f t="shared" si="21"/>
        <v>0</v>
      </c>
      <c r="I71" s="65">
        <f t="shared" si="22"/>
        <v>0</v>
      </c>
      <c r="J71" s="65">
        <f t="shared" si="23"/>
        <v>0</v>
      </c>
      <c r="K71" s="65">
        <f t="shared" si="24"/>
        <v>0</v>
      </c>
      <c r="L71" s="65">
        <f t="shared" si="25"/>
        <v>0</v>
      </c>
      <c r="M71" s="66">
        <f t="shared" si="26"/>
        <v>0</v>
      </c>
      <c r="N71" s="66">
        <f t="shared" si="27"/>
        <v>26.8</v>
      </c>
      <c r="O71" s="66">
        <f t="shared" si="28"/>
        <v>0</v>
      </c>
      <c r="P71" s="66">
        <f t="shared" si="29"/>
        <v>0</v>
      </c>
      <c r="Q71" s="66">
        <f t="shared" si="30"/>
        <v>0</v>
      </c>
      <c r="R71" s="66">
        <f t="shared" si="31"/>
        <v>0</v>
      </c>
      <c r="S71" s="66">
        <f t="shared" si="32"/>
        <v>0</v>
      </c>
      <c r="T71" s="18">
        <f t="shared" si="33"/>
        <v>0</v>
      </c>
      <c r="U71" s="18">
        <f t="shared" si="34"/>
        <v>0</v>
      </c>
      <c r="V71" s="18">
        <f t="shared" si="35"/>
        <v>0</v>
      </c>
      <c r="W71" s="18">
        <f t="shared" si="36"/>
        <v>0</v>
      </c>
      <c r="X71" s="18">
        <f t="shared" si="37"/>
        <v>0</v>
      </c>
      <c r="Y71" s="65">
        <f t="shared" si="38"/>
        <v>26.8</v>
      </c>
    </row>
    <row r="72" spans="1:25" x14ac:dyDescent="0.2">
      <c r="A72" s="272" t="s">
        <v>246</v>
      </c>
      <c r="B72" s="18" t="s">
        <v>247</v>
      </c>
      <c r="C72" s="272" t="s">
        <v>100</v>
      </c>
      <c r="D72" s="272" t="s">
        <v>248</v>
      </c>
      <c r="E72" s="63" t="s">
        <v>228</v>
      </c>
      <c r="F72" s="274">
        <f t="shared" si="20"/>
        <v>26.8</v>
      </c>
      <c r="G72" s="272">
        <v>6</v>
      </c>
      <c r="H72" s="65">
        <f t="shared" si="21"/>
        <v>0</v>
      </c>
      <c r="I72" s="65">
        <f t="shared" si="22"/>
        <v>0</v>
      </c>
      <c r="J72" s="65">
        <f t="shared" si="23"/>
        <v>0</v>
      </c>
      <c r="K72" s="65">
        <f t="shared" si="24"/>
        <v>0</v>
      </c>
      <c r="L72" s="65">
        <f t="shared" si="25"/>
        <v>0</v>
      </c>
      <c r="M72" s="66">
        <f t="shared" si="26"/>
        <v>0</v>
      </c>
      <c r="N72" s="66">
        <f t="shared" si="27"/>
        <v>26.8</v>
      </c>
      <c r="O72" s="66">
        <f t="shared" si="28"/>
        <v>0</v>
      </c>
      <c r="P72" s="66">
        <f t="shared" si="29"/>
        <v>0</v>
      </c>
      <c r="Q72" s="66">
        <f t="shared" si="30"/>
        <v>0</v>
      </c>
      <c r="R72" s="66">
        <f t="shared" si="31"/>
        <v>0</v>
      </c>
      <c r="S72" s="66">
        <f t="shared" si="32"/>
        <v>0</v>
      </c>
      <c r="T72" s="18">
        <f t="shared" si="33"/>
        <v>0</v>
      </c>
      <c r="U72" s="18">
        <f t="shared" si="34"/>
        <v>0</v>
      </c>
      <c r="V72" s="18">
        <f t="shared" si="35"/>
        <v>0</v>
      </c>
      <c r="W72" s="18">
        <f t="shared" si="36"/>
        <v>0</v>
      </c>
      <c r="X72" s="18">
        <f t="shared" si="37"/>
        <v>0</v>
      </c>
      <c r="Y72" s="65">
        <f t="shared" si="38"/>
        <v>26.8</v>
      </c>
    </row>
    <row r="73" spans="1:25" x14ac:dyDescent="0.2">
      <c r="A73" s="272" t="s">
        <v>249</v>
      </c>
      <c r="B73" s="18" t="s">
        <v>250</v>
      </c>
      <c r="C73" s="272" t="s">
        <v>127</v>
      </c>
      <c r="D73" s="272" t="s">
        <v>101</v>
      </c>
      <c r="E73" s="63" t="s">
        <v>228</v>
      </c>
      <c r="F73" s="274">
        <f t="shared" si="20"/>
        <v>26.8</v>
      </c>
      <c r="G73" s="272">
        <v>6</v>
      </c>
      <c r="H73" s="65">
        <f t="shared" si="21"/>
        <v>0</v>
      </c>
      <c r="I73" s="65">
        <f t="shared" si="22"/>
        <v>0</v>
      </c>
      <c r="J73" s="65">
        <f t="shared" si="23"/>
        <v>0</v>
      </c>
      <c r="K73" s="65">
        <f t="shared" si="24"/>
        <v>0</v>
      </c>
      <c r="L73" s="65">
        <f t="shared" si="25"/>
        <v>0</v>
      </c>
      <c r="M73" s="66">
        <f t="shared" si="26"/>
        <v>0</v>
      </c>
      <c r="N73" s="66">
        <f t="shared" si="27"/>
        <v>26.8</v>
      </c>
      <c r="O73" s="66">
        <f t="shared" si="28"/>
        <v>0</v>
      </c>
      <c r="P73" s="66">
        <f t="shared" si="29"/>
        <v>0</v>
      </c>
      <c r="Q73" s="66">
        <f t="shared" si="30"/>
        <v>0</v>
      </c>
      <c r="R73" s="66">
        <f t="shared" si="31"/>
        <v>0</v>
      </c>
      <c r="S73" s="66">
        <f t="shared" si="32"/>
        <v>0</v>
      </c>
      <c r="T73" s="18">
        <f t="shared" si="33"/>
        <v>0</v>
      </c>
      <c r="U73" s="18">
        <f t="shared" si="34"/>
        <v>0</v>
      </c>
      <c r="V73" s="18">
        <f t="shared" si="35"/>
        <v>0</v>
      </c>
      <c r="W73" s="18">
        <f t="shared" si="36"/>
        <v>0</v>
      </c>
      <c r="X73" s="18">
        <f t="shared" si="37"/>
        <v>0</v>
      </c>
      <c r="Y73" s="65">
        <f t="shared" si="38"/>
        <v>26.8</v>
      </c>
    </row>
    <row r="74" spans="1:25" x14ac:dyDescent="0.2">
      <c r="A74" s="272" t="s">
        <v>251</v>
      </c>
      <c r="B74" s="18" t="s">
        <v>834</v>
      </c>
      <c r="C74" s="272" t="s">
        <v>100</v>
      </c>
      <c r="D74" s="272" t="s">
        <v>248</v>
      </c>
      <c r="E74" s="63" t="s">
        <v>147</v>
      </c>
      <c r="F74" s="274">
        <f t="shared" si="20"/>
        <v>24.56</v>
      </c>
      <c r="G74" s="272">
        <v>5</v>
      </c>
      <c r="H74" s="65">
        <f t="shared" si="21"/>
        <v>0</v>
      </c>
      <c r="I74" s="65">
        <f t="shared" si="22"/>
        <v>0</v>
      </c>
      <c r="J74" s="65">
        <f t="shared" si="23"/>
        <v>0</v>
      </c>
      <c r="K74" s="65">
        <f t="shared" si="24"/>
        <v>0</v>
      </c>
      <c r="L74" s="65">
        <f t="shared" si="25"/>
        <v>0</v>
      </c>
      <c r="M74" s="66">
        <f t="shared" si="26"/>
        <v>24.56</v>
      </c>
      <c r="N74" s="66">
        <f t="shared" si="27"/>
        <v>0</v>
      </c>
      <c r="O74" s="66">
        <f t="shared" si="28"/>
        <v>0</v>
      </c>
      <c r="P74" s="66">
        <f t="shared" si="29"/>
        <v>0</v>
      </c>
      <c r="Q74" s="66">
        <f t="shared" si="30"/>
        <v>0</v>
      </c>
      <c r="R74" s="66">
        <f t="shared" si="31"/>
        <v>0</v>
      </c>
      <c r="S74" s="66">
        <f t="shared" si="32"/>
        <v>0</v>
      </c>
      <c r="T74" s="18">
        <f t="shared" si="33"/>
        <v>0</v>
      </c>
      <c r="U74" s="18">
        <f t="shared" si="34"/>
        <v>0</v>
      </c>
      <c r="V74" s="18">
        <f t="shared" si="35"/>
        <v>0</v>
      </c>
      <c r="W74" s="18">
        <f t="shared" si="36"/>
        <v>0</v>
      </c>
      <c r="X74" s="18">
        <f t="shared" si="37"/>
        <v>0</v>
      </c>
      <c r="Y74" s="65">
        <f t="shared" si="38"/>
        <v>24.56</v>
      </c>
    </row>
    <row r="75" spans="1:25" x14ac:dyDescent="0.2">
      <c r="A75" s="272" t="s">
        <v>253</v>
      </c>
      <c r="B75" s="18" t="s">
        <v>254</v>
      </c>
      <c r="C75" s="272" t="s">
        <v>113</v>
      </c>
      <c r="D75" s="272" t="s">
        <v>101</v>
      </c>
      <c r="E75" s="63"/>
      <c r="F75" s="274">
        <f t="shared" ref="F75:F106" si="39">MAX(H75:S75)</f>
        <v>0</v>
      </c>
      <c r="G75" s="272"/>
      <c r="H75" s="65">
        <f t="shared" si="21"/>
        <v>0</v>
      </c>
      <c r="I75" s="65">
        <f t="shared" si="22"/>
        <v>0</v>
      </c>
      <c r="J75" s="65">
        <f t="shared" si="23"/>
        <v>0</v>
      </c>
      <c r="K75" s="65">
        <f t="shared" si="24"/>
        <v>0</v>
      </c>
      <c r="L75" s="65">
        <f t="shared" si="25"/>
        <v>0</v>
      </c>
      <c r="M75" s="66">
        <f t="shared" si="26"/>
        <v>0</v>
      </c>
      <c r="N75" s="66">
        <f t="shared" si="27"/>
        <v>0</v>
      </c>
      <c r="O75" s="66">
        <f t="shared" si="28"/>
        <v>0</v>
      </c>
      <c r="P75" s="66">
        <f t="shared" si="29"/>
        <v>0</v>
      </c>
      <c r="Q75" s="66">
        <f t="shared" si="30"/>
        <v>0</v>
      </c>
      <c r="R75" s="66">
        <f t="shared" si="31"/>
        <v>0</v>
      </c>
      <c r="S75" s="66">
        <f t="shared" si="32"/>
        <v>0</v>
      </c>
      <c r="T75" s="18">
        <f t="shared" si="33"/>
        <v>0</v>
      </c>
      <c r="U75" s="18">
        <f t="shared" si="34"/>
        <v>0</v>
      </c>
      <c r="V75" s="18">
        <f t="shared" si="35"/>
        <v>0</v>
      </c>
      <c r="W75" s="18">
        <f t="shared" si="36"/>
        <v>0</v>
      </c>
      <c r="X75" s="18">
        <f t="shared" si="37"/>
        <v>0</v>
      </c>
      <c r="Y75" s="65">
        <f t="shared" si="38"/>
        <v>0</v>
      </c>
    </row>
    <row r="76" spans="1:25" x14ac:dyDescent="0.2">
      <c r="A76" s="272" t="s">
        <v>255</v>
      </c>
      <c r="B76" s="18" t="s">
        <v>256</v>
      </c>
      <c r="C76" s="272" t="s">
        <v>113</v>
      </c>
      <c r="D76" s="272" t="s">
        <v>101</v>
      </c>
      <c r="E76" s="63"/>
      <c r="F76" s="274">
        <f t="shared" si="39"/>
        <v>0</v>
      </c>
      <c r="G76" s="272"/>
      <c r="H76" s="65">
        <f t="shared" si="21"/>
        <v>0</v>
      </c>
      <c r="I76" s="65">
        <f t="shared" si="22"/>
        <v>0</v>
      </c>
      <c r="J76" s="65">
        <f t="shared" si="23"/>
        <v>0</v>
      </c>
      <c r="K76" s="65">
        <f t="shared" si="24"/>
        <v>0</v>
      </c>
      <c r="L76" s="65">
        <f t="shared" si="25"/>
        <v>0</v>
      </c>
      <c r="M76" s="66">
        <f t="shared" si="26"/>
        <v>0</v>
      </c>
      <c r="N76" s="66">
        <f t="shared" si="27"/>
        <v>0</v>
      </c>
      <c r="O76" s="66">
        <f t="shared" si="28"/>
        <v>0</v>
      </c>
      <c r="P76" s="66">
        <f t="shared" si="29"/>
        <v>0</v>
      </c>
      <c r="Q76" s="66">
        <f t="shared" si="30"/>
        <v>0</v>
      </c>
      <c r="R76" s="66">
        <f t="shared" si="31"/>
        <v>0</v>
      </c>
      <c r="S76" s="66">
        <f t="shared" si="32"/>
        <v>0</v>
      </c>
      <c r="T76" s="18">
        <f t="shared" si="33"/>
        <v>0</v>
      </c>
      <c r="U76" s="18">
        <f t="shared" si="34"/>
        <v>0</v>
      </c>
      <c r="V76" s="18">
        <f t="shared" si="35"/>
        <v>0</v>
      </c>
      <c r="W76" s="18">
        <f t="shared" si="36"/>
        <v>0</v>
      </c>
      <c r="X76" s="18">
        <f t="shared" si="37"/>
        <v>0</v>
      </c>
      <c r="Y76" s="65">
        <f t="shared" si="38"/>
        <v>0</v>
      </c>
    </row>
    <row r="77" spans="1:25" x14ac:dyDescent="0.2">
      <c r="A77" s="272" t="s">
        <v>257</v>
      </c>
      <c r="B77" s="18" t="s">
        <v>258</v>
      </c>
      <c r="C77" s="272" t="s">
        <v>113</v>
      </c>
      <c r="D77" s="272" t="s">
        <v>101</v>
      </c>
      <c r="E77" s="63"/>
      <c r="F77" s="274">
        <f t="shared" si="39"/>
        <v>0</v>
      </c>
      <c r="G77" s="272"/>
      <c r="H77" s="65">
        <f t="shared" si="21"/>
        <v>0</v>
      </c>
      <c r="I77" s="65">
        <f t="shared" si="22"/>
        <v>0</v>
      </c>
      <c r="J77" s="65">
        <f t="shared" si="23"/>
        <v>0</v>
      </c>
      <c r="K77" s="65">
        <f t="shared" si="24"/>
        <v>0</v>
      </c>
      <c r="L77" s="65">
        <f t="shared" si="25"/>
        <v>0</v>
      </c>
      <c r="M77" s="66">
        <f t="shared" si="26"/>
        <v>0</v>
      </c>
      <c r="N77" s="66">
        <f t="shared" si="27"/>
        <v>0</v>
      </c>
      <c r="O77" s="66">
        <f t="shared" si="28"/>
        <v>0</v>
      </c>
      <c r="P77" s="66">
        <f t="shared" si="29"/>
        <v>0</v>
      </c>
      <c r="Q77" s="66">
        <f t="shared" si="30"/>
        <v>0</v>
      </c>
      <c r="R77" s="66">
        <f t="shared" si="31"/>
        <v>0</v>
      </c>
      <c r="S77" s="66">
        <f t="shared" si="32"/>
        <v>0</v>
      </c>
      <c r="T77" s="18">
        <f t="shared" si="33"/>
        <v>0</v>
      </c>
      <c r="U77" s="18">
        <f t="shared" si="34"/>
        <v>0</v>
      </c>
      <c r="V77" s="18">
        <f t="shared" si="35"/>
        <v>0</v>
      </c>
      <c r="W77" s="18">
        <f t="shared" si="36"/>
        <v>0</v>
      </c>
      <c r="X77" s="18">
        <f t="shared" si="37"/>
        <v>0</v>
      </c>
      <c r="Y77" s="65">
        <f t="shared" si="38"/>
        <v>0</v>
      </c>
    </row>
    <row r="78" spans="1:25" x14ac:dyDescent="0.2">
      <c r="A78" s="272" t="s">
        <v>259</v>
      </c>
      <c r="B78" s="18" t="s">
        <v>835</v>
      </c>
      <c r="C78" s="272" t="s">
        <v>139</v>
      </c>
      <c r="D78" s="272" t="s">
        <v>101</v>
      </c>
      <c r="E78" s="63" t="s">
        <v>163</v>
      </c>
      <c r="F78" s="274">
        <f t="shared" si="39"/>
        <v>30.04</v>
      </c>
      <c r="G78" s="272"/>
      <c r="H78" s="65">
        <f t="shared" si="21"/>
        <v>0</v>
      </c>
      <c r="I78" s="65">
        <f t="shared" si="22"/>
        <v>0</v>
      </c>
      <c r="J78" s="65">
        <f t="shared" si="23"/>
        <v>0</v>
      </c>
      <c r="K78" s="65">
        <f t="shared" si="24"/>
        <v>0</v>
      </c>
      <c r="L78" s="65">
        <f t="shared" si="25"/>
        <v>0</v>
      </c>
      <c r="M78" s="66">
        <f t="shared" si="26"/>
        <v>0</v>
      </c>
      <c r="N78" s="66">
        <f t="shared" si="27"/>
        <v>0</v>
      </c>
      <c r="O78" s="66">
        <f t="shared" si="28"/>
        <v>30.04</v>
      </c>
      <c r="P78" s="66">
        <f t="shared" si="29"/>
        <v>0</v>
      </c>
      <c r="Q78" s="66">
        <f t="shared" si="30"/>
        <v>0</v>
      </c>
      <c r="R78" s="66">
        <f t="shared" si="31"/>
        <v>0</v>
      </c>
      <c r="S78" s="66">
        <f t="shared" si="32"/>
        <v>0</v>
      </c>
      <c r="T78" s="18">
        <f t="shared" si="33"/>
        <v>0</v>
      </c>
      <c r="U78" s="18">
        <f t="shared" si="34"/>
        <v>0</v>
      </c>
      <c r="V78" s="18">
        <f t="shared" si="35"/>
        <v>0</v>
      </c>
      <c r="W78" s="18">
        <f t="shared" si="36"/>
        <v>0</v>
      </c>
      <c r="X78" s="18">
        <f t="shared" si="37"/>
        <v>0</v>
      </c>
      <c r="Y78" s="65">
        <f t="shared" si="38"/>
        <v>30.04</v>
      </c>
    </row>
    <row r="79" spans="1:25" x14ac:dyDescent="0.2">
      <c r="A79" s="272" t="s">
        <v>260</v>
      </c>
      <c r="B79" s="18" t="s">
        <v>261</v>
      </c>
      <c r="C79" s="272" t="s">
        <v>104</v>
      </c>
      <c r="D79" s="272" t="s">
        <v>105</v>
      </c>
      <c r="E79" s="63" t="s">
        <v>147</v>
      </c>
      <c r="F79" s="274">
        <f t="shared" si="39"/>
        <v>24.56</v>
      </c>
      <c r="G79" s="272">
        <v>5</v>
      </c>
      <c r="H79" s="65">
        <f t="shared" si="21"/>
        <v>0</v>
      </c>
      <c r="I79" s="65">
        <f t="shared" si="22"/>
        <v>0</v>
      </c>
      <c r="J79" s="65">
        <f t="shared" si="23"/>
        <v>0</v>
      </c>
      <c r="K79" s="65">
        <f t="shared" si="24"/>
        <v>0</v>
      </c>
      <c r="L79" s="65">
        <f t="shared" si="25"/>
        <v>0</v>
      </c>
      <c r="M79" s="66">
        <f t="shared" si="26"/>
        <v>24.56</v>
      </c>
      <c r="N79" s="66">
        <f t="shared" si="27"/>
        <v>0</v>
      </c>
      <c r="O79" s="66">
        <f t="shared" si="28"/>
        <v>0</v>
      </c>
      <c r="P79" s="66">
        <f t="shared" si="29"/>
        <v>0</v>
      </c>
      <c r="Q79" s="66">
        <f t="shared" si="30"/>
        <v>0</v>
      </c>
      <c r="R79" s="66">
        <f t="shared" si="31"/>
        <v>0</v>
      </c>
      <c r="S79" s="66">
        <f t="shared" si="32"/>
        <v>0</v>
      </c>
      <c r="T79" s="18">
        <f t="shared" si="33"/>
        <v>0</v>
      </c>
      <c r="U79" s="18">
        <f t="shared" si="34"/>
        <v>0</v>
      </c>
      <c r="V79" s="18">
        <f t="shared" si="35"/>
        <v>0</v>
      </c>
      <c r="W79" s="18">
        <f t="shared" si="36"/>
        <v>0</v>
      </c>
      <c r="X79" s="18">
        <f t="shared" si="37"/>
        <v>0</v>
      </c>
      <c r="Y79" s="65">
        <f t="shared" si="38"/>
        <v>24.56</v>
      </c>
    </row>
    <row r="80" spans="1:25" x14ac:dyDescent="0.2">
      <c r="A80" s="272" t="s">
        <v>870</v>
      </c>
      <c r="B80" s="18" t="s">
        <v>871</v>
      </c>
      <c r="C80" s="272" t="s">
        <v>100</v>
      </c>
      <c r="D80" s="272" t="s">
        <v>101</v>
      </c>
      <c r="E80" s="63" t="s">
        <v>12</v>
      </c>
      <c r="F80" s="274">
        <f t="shared" si="39"/>
        <v>16.68</v>
      </c>
      <c r="G80" s="272"/>
      <c r="H80" s="65">
        <f t="shared" si="21"/>
        <v>0</v>
      </c>
      <c r="I80" s="65">
        <f t="shared" si="22"/>
        <v>16.68</v>
      </c>
      <c r="J80" s="65">
        <f t="shared" si="23"/>
        <v>0</v>
      </c>
      <c r="K80" s="65">
        <f t="shared" si="24"/>
        <v>0</v>
      </c>
      <c r="L80" s="65">
        <f t="shared" si="25"/>
        <v>0</v>
      </c>
      <c r="M80" s="66">
        <f t="shared" si="26"/>
        <v>0</v>
      </c>
      <c r="N80" s="66">
        <f t="shared" si="27"/>
        <v>0</v>
      </c>
      <c r="O80" s="66">
        <f t="shared" si="28"/>
        <v>0</v>
      </c>
      <c r="P80" s="66">
        <f t="shared" si="29"/>
        <v>0</v>
      </c>
      <c r="Q80" s="66">
        <f t="shared" si="30"/>
        <v>0</v>
      </c>
      <c r="R80" s="66">
        <f t="shared" si="31"/>
        <v>0</v>
      </c>
      <c r="S80" s="66">
        <f t="shared" si="32"/>
        <v>0</v>
      </c>
      <c r="T80" s="18">
        <f t="shared" si="33"/>
        <v>0</v>
      </c>
      <c r="U80" s="18">
        <f t="shared" si="34"/>
        <v>0</v>
      </c>
      <c r="V80" s="18">
        <f t="shared" si="35"/>
        <v>0</v>
      </c>
      <c r="W80" s="18">
        <f t="shared" si="36"/>
        <v>0</v>
      </c>
      <c r="X80" s="18">
        <f t="shared" si="37"/>
        <v>0</v>
      </c>
      <c r="Y80" s="65">
        <f t="shared" si="38"/>
        <v>16.68</v>
      </c>
    </row>
    <row r="81" spans="1:25" x14ac:dyDescent="0.2">
      <c r="A81" s="272" t="s">
        <v>262</v>
      </c>
      <c r="B81" s="18" t="s">
        <v>836</v>
      </c>
      <c r="C81" s="272" t="s">
        <v>124</v>
      </c>
      <c r="D81" s="272" t="s">
        <v>101</v>
      </c>
      <c r="E81" s="63"/>
      <c r="F81" s="274">
        <f t="shared" si="39"/>
        <v>0</v>
      </c>
      <c r="G81" s="272"/>
      <c r="H81" s="65">
        <f t="shared" si="21"/>
        <v>0</v>
      </c>
      <c r="I81" s="65">
        <f t="shared" si="22"/>
        <v>0</v>
      </c>
      <c r="J81" s="65">
        <f t="shared" si="23"/>
        <v>0</v>
      </c>
      <c r="K81" s="65">
        <f t="shared" si="24"/>
        <v>0</v>
      </c>
      <c r="L81" s="65">
        <f t="shared" si="25"/>
        <v>0</v>
      </c>
      <c r="M81" s="66">
        <f t="shared" si="26"/>
        <v>0</v>
      </c>
      <c r="N81" s="66">
        <f t="shared" si="27"/>
        <v>0</v>
      </c>
      <c r="O81" s="66">
        <f t="shared" si="28"/>
        <v>0</v>
      </c>
      <c r="P81" s="66">
        <f t="shared" si="29"/>
        <v>0</v>
      </c>
      <c r="Q81" s="66">
        <f t="shared" si="30"/>
        <v>0</v>
      </c>
      <c r="R81" s="66">
        <f t="shared" si="31"/>
        <v>0</v>
      </c>
      <c r="S81" s="66">
        <f t="shared" si="32"/>
        <v>0</v>
      </c>
      <c r="T81" s="18">
        <f t="shared" si="33"/>
        <v>0</v>
      </c>
      <c r="U81" s="18">
        <f t="shared" si="34"/>
        <v>0</v>
      </c>
      <c r="V81" s="18">
        <f t="shared" si="35"/>
        <v>0</v>
      </c>
      <c r="W81" s="18">
        <f t="shared" si="36"/>
        <v>0</v>
      </c>
      <c r="X81" s="18">
        <f t="shared" si="37"/>
        <v>0</v>
      </c>
      <c r="Y81" s="65">
        <f t="shared" si="38"/>
        <v>0</v>
      </c>
    </row>
    <row r="82" spans="1:25" x14ac:dyDescent="0.2">
      <c r="A82" s="272" t="s">
        <v>263</v>
      </c>
      <c r="B82" s="18" t="s">
        <v>264</v>
      </c>
      <c r="C82" s="272" t="s">
        <v>100</v>
      </c>
      <c r="D82" s="272" t="s">
        <v>109</v>
      </c>
      <c r="E82" s="63" t="s">
        <v>160</v>
      </c>
      <c r="F82" s="274">
        <f t="shared" si="39"/>
        <v>36.56</v>
      </c>
      <c r="G82" s="272">
        <v>9</v>
      </c>
      <c r="H82" s="65">
        <f t="shared" si="21"/>
        <v>0</v>
      </c>
      <c r="I82" s="65">
        <f t="shared" si="22"/>
        <v>0</v>
      </c>
      <c r="J82" s="65">
        <f t="shared" si="23"/>
        <v>0</v>
      </c>
      <c r="K82" s="65">
        <f t="shared" si="24"/>
        <v>0</v>
      </c>
      <c r="L82" s="65">
        <f t="shared" si="25"/>
        <v>0</v>
      </c>
      <c r="M82" s="66">
        <f t="shared" si="26"/>
        <v>0</v>
      </c>
      <c r="N82" s="66">
        <f t="shared" si="27"/>
        <v>0</v>
      </c>
      <c r="O82" s="66">
        <f t="shared" si="28"/>
        <v>0</v>
      </c>
      <c r="P82" s="66">
        <f t="shared" si="29"/>
        <v>0</v>
      </c>
      <c r="Q82" s="66">
        <f t="shared" si="30"/>
        <v>36.56</v>
      </c>
      <c r="R82" s="66">
        <f t="shared" si="31"/>
        <v>0</v>
      </c>
      <c r="S82" s="66">
        <f t="shared" si="32"/>
        <v>0</v>
      </c>
      <c r="T82" s="18">
        <f t="shared" si="33"/>
        <v>0</v>
      </c>
      <c r="U82" s="18">
        <f t="shared" si="34"/>
        <v>0</v>
      </c>
      <c r="V82" s="18">
        <f t="shared" si="35"/>
        <v>0</v>
      </c>
      <c r="W82" s="18">
        <f t="shared" si="36"/>
        <v>0</v>
      </c>
      <c r="X82" s="18">
        <f t="shared" si="37"/>
        <v>0</v>
      </c>
      <c r="Y82" s="65">
        <f t="shared" si="38"/>
        <v>36.56</v>
      </c>
    </row>
    <row r="83" spans="1:25" x14ac:dyDescent="0.2">
      <c r="A83" s="272" t="s">
        <v>265</v>
      </c>
      <c r="B83" s="18" t="s">
        <v>266</v>
      </c>
      <c r="C83" s="272" t="s">
        <v>130</v>
      </c>
      <c r="D83" s="272" t="s">
        <v>109</v>
      </c>
      <c r="E83" s="63" t="s">
        <v>163</v>
      </c>
      <c r="F83" s="274">
        <f t="shared" si="39"/>
        <v>30.04</v>
      </c>
      <c r="G83" s="272">
        <v>7</v>
      </c>
      <c r="H83" s="65">
        <f t="shared" si="21"/>
        <v>0</v>
      </c>
      <c r="I83" s="65">
        <f t="shared" si="22"/>
        <v>0</v>
      </c>
      <c r="J83" s="65">
        <f t="shared" si="23"/>
        <v>0</v>
      </c>
      <c r="K83" s="65">
        <f t="shared" si="24"/>
        <v>0</v>
      </c>
      <c r="L83" s="65">
        <f t="shared" si="25"/>
        <v>0</v>
      </c>
      <c r="M83" s="66">
        <f t="shared" si="26"/>
        <v>0</v>
      </c>
      <c r="N83" s="66">
        <f t="shared" si="27"/>
        <v>0</v>
      </c>
      <c r="O83" s="66">
        <f t="shared" si="28"/>
        <v>30.04</v>
      </c>
      <c r="P83" s="66">
        <f t="shared" si="29"/>
        <v>0</v>
      </c>
      <c r="Q83" s="66">
        <f t="shared" si="30"/>
        <v>0</v>
      </c>
      <c r="R83" s="66">
        <f t="shared" si="31"/>
        <v>0</v>
      </c>
      <c r="S83" s="66">
        <f t="shared" si="32"/>
        <v>0</v>
      </c>
      <c r="T83" s="18">
        <f t="shared" si="33"/>
        <v>0</v>
      </c>
      <c r="U83" s="18">
        <f t="shared" si="34"/>
        <v>0</v>
      </c>
      <c r="V83" s="18">
        <f t="shared" si="35"/>
        <v>0</v>
      </c>
      <c r="W83" s="18">
        <f t="shared" si="36"/>
        <v>0</v>
      </c>
      <c r="X83" s="18">
        <f t="shared" si="37"/>
        <v>0</v>
      </c>
      <c r="Y83" s="65">
        <f t="shared" si="38"/>
        <v>30.04</v>
      </c>
    </row>
    <row r="84" spans="1:25" x14ac:dyDescent="0.2">
      <c r="A84" s="272" t="s">
        <v>267</v>
      </c>
      <c r="B84" s="18" t="s">
        <v>268</v>
      </c>
      <c r="C84" s="272" t="s">
        <v>130</v>
      </c>
      <c r="D84" s="272" t="s">
        <v>109</v>
      </c>
      <c r="E84" s="63" t="s">
        <v>147</v>
      </c>
      <c r="F84" s="274">
        <f t="shared" si="39"/>
        <v>24.56</v>
      </c>
      <c r="G84" s="272">
        <v>5</v>
      </c>
      <c r="H84" s="65">
        <f t="shared" si="21"/>
        <v>0</v>
      </c>
      <c r="I84" s="65">
        <f t="shared" si="22"/>
        <v>0</v>
      </c>
      <c r="J84" s="65">
        <f t="shared" si="23"/>
        <v>0</v>
      </c>
      <c r="K84" s="65">
        <f t="shared" si="24"/>
        <v>0</v>
      </c>
      <c r="L84" s="65">
        <f t="shared" si="25"/>
        <v>0</v>
      </c>
      <c r="M84" s="66">
        <f t="shared" si="26"/>
        <v>24.56</v>
      </c>
      <c r="N84" s="66">
        <f t="shared" si="27"/>
        <v>0</v>
      </c>
      <c r="O84" s="66">
        <f t="shared" si="28"/>
        <v>0</v>
      </c>
      <c r="P84" s="66">
        <f t="shared" si="29"/>
        <v>0</v>
      </c>
      <c r="Q84" s="66">
        <f t="shared" si="30"/>
        <v>0</v>
      </c>
      <c r="R84" s="66">
        <f t="shared" si="31"/>
        <v>0</v>
      </c>
      <c r="S84" s="66">
        <f t="shared" si="32"/>
        <v>0</v>
      </c>
      <c r="T84" s="18">
        <f t="shared" si="33"/>
        <v>0</v>
      </c>
      <c r="U84" s="18">
        <f t="shared" si="34"/>
        <v>0</v>
      </c>
      <c r="V84" s="18">
        <f t="shared" si="35"/>
        <v>0</v>
      </c>
      <c r="W84" s="18">
        <f t="shared" si="36"/>
        <v>0</v>
      </c>
      <c r="X84" s="18">
        <f t="shared" si="37"/>
        <v>0</v>
      </c>
      <c r="Y84" s="65">
        <f t="shared" si="38"/>
        <v>24.56</v>
      </c>
    </row>
    <row r="85" spans="1:25" x14ac:dyDescent="0.2">
      <c r="A85" s="272" t="s">
        <v>271</v>
      </c>
      <c r="B85" s="18" t="s">
        <v>272</v>
      </c>
      <c r="C85" s="272" t="s">
        <v>130</v>
      </c>
      <c r="D85" s="272" t="s">
        <v>105</v>
      </c>
      <c r="E85" s="63" t="s">
        <v>106</v>
      </c>
      <c r="F85" s="274">
        <f t="shared" si="39"/>
        <v>18.64</v>
      </c>
      <c r="G85" s="272">
        <v>2</v>
      </c>
      <c r="H85" s="65">
        <f t="shared" si="21"/>
        <v>0</v>
      </c>
      <c r="I85" s="65">
        <f t="shared" si="22"/>
        <v>0</v>
      </c>
      <c r="J85" s="65">
        <f t="shared" si="23"/>
        <v>18.64</v>
      </c>
      <c r="K85" s="65">
        <f t="shared" si="24"/>
        <v>0</v>
      </c>
      <c r="L85" s="65">
        <f t="shared" si="25"/>
        <v>0</v>
      </c>
      <c r="M85" s="66">
        <f t="shared" si="26"/>
        <v>0</v>
      </c>
      <c r="N85" s="66">
        <f t="shared" si="27"/>
        <v>0</v>
      </c>
      <c r="O85" s="66">
        <f t="shared" si="28"/>
        <v>0</v>
      </c>
      <c r="P85" s="66">
        <f t="shared" si="29"/>
        <v>0</v>
      </c>
      <c r="Q85" s="66">
        <f t="shared" si="30"/>
        <v>0</v>
      </c>
      <c r="R85" s="66">
        <f t="shared" si="31"/>
        <v>0</v>
      </c>
      <c r="S85" s="66">
        <f t="shared" si="32"/>
        <v>0</v>
      </c>
      <c r="T85" s="18">
        <f t="shared" si="33"/>
        <v>0</v>
      </c>
      <c r="U85" s="18">
        <f t="shared" si="34"/>
        <v>0</v>
      </c>
      <c r="V85" s="18">
        <f t="shared" si="35"/>
        <v>0</v>
      </c>
      <c r="W85" s="18">
        <f t="shared" si="36"/>
        <v>0</v>
      </c>
      <c r="X85" s="18">
        <f t="shared" si="37"/>
        <v>0</v>
      </c>
      <c r="Y85" s="65">
        <f t="shared" si="38"/>
        <v>18.64</v>
      </c>
    </row>
    <row r="86" spans="1:25" x14ac:dyDescent="0.2">
      <c r="A86" s="272" t="s">
        <v>273</v>
      </c>
      <c r="B86" s="18" t="s">
        <v>274</v>
      </c>
      <c r="C86" s="272" t="s">
        <v>127</v>
      </c>
      <c r="D86" s="272" t="s">
        <v>101</v>
      </c>
      <c r="E86" s="63"/>
      <c r="F86" s="274">
        <f t="shared" si="39"/>
        <v>0</v>
      </c>
      <c r="G86" s="272"/>
      <c r="H86" s="65">
        <f t="shared" si="21"/>
        <v>0</v>
      </c>
      <c r="I86" s="65">
        <f t="shared" si="22"/>
        <v>0</v>
      </c>
      <c r="J86" s="65">
        <f t="shared" si="23"/>
        <v>0</v>
      </c>
      <c r="K86" s="65">
        <f t="shared" si="24"/>
        <v>0</v>
      </c>
      <c r="L86" s="65">
        <f t="shared" si="25"/>
        <v>0</v>
      </c>
      <c r="M86" s="66">
        <f t="shared" si="26"/>
        <v>0</v>
      </c>
      <c r="N86" s="66">
        <f t="shared" si="27"/>
        <v>0</v>
      </c>
      <c r="O86" s="66">
        <f t="shared" si="28"/>
        <v>0</v>
      </c>
      <c r="P86" s="66">
        <f t="shared" si="29"/>
        <v>0</v>
      </c>
      <c r="Q86" s="66">
        <f t="shared" si="30"/>
        <v>0</v>
      </c>
      <c r="R86" s="66">
        <f t="shared" si="31"/>
        <v>0</v>
      </c>
      <c r="S86" s="66">
        <f t="shared" si="32"/>
        <v>0</v>
      </c>
      <c r="T86" s="18">
        <f t="shared" si="33"/>
        <v>0</v>
      </c>
      <c r="U86" s="18">
        <f t="shared" si="34"/>
        <v>0</v>
      </c>
      <c r="V86" s="18">
        <f t="shared" si="35"/>
        <v>0</v>
      </c>
      <c r="W86" s="18">
        <f t="shared" si="36"/>
        <v>0</v>
      </c>
      <c r="X86" s="18">
        <f t="shared" si="37"/>
        <v>0</v>
      </c>
      <c r="Y86" s="65">
        <f t="shared" si="38"/>
        <v>0</v>
      </c>
    </row>
    <row r="87" spans="1:25" x14ac:dyDescent="0.2">
      <c r="A87" s="272" t="s">
        <v>275</v>
      </c>
      <c r="B87" s="18" t="s">
        <v>276</v>
      </c>
      <c r="C87" s="272" t="s">
        <v>124</v>
      </c>
      <c r="D87" s="272" t="s">
        <v>101</v>
      </c>
      <c r="E87" s="63" t="s">
        <v>180</v>
      </c>
      <c r="F87" s="274">
        <f t="shared" si="39"/>
        <v>22.52</v>
      </c>
      <c r="G87" s="272"/>
      <c r="H87" s="65">
        <f t="shared" si="21"/>
        <v>0</v>
      </c>
      <c r="I87" s="65">
        <f t="shared" si="22"/>
        <v>0</v>
      </c>
      <c r="J87" s="65">
        <f t="shared" si="23"/>
        <v>0</v>
      </c>
      <c r="K87" s="65">
        <f t="shared" si="24"/>
        <v>0</v>
      </c>
      <c r="L87" s="65">
        <f t="shared" si="25"/>
        <v>22.52</v>
      </c>
      <c r="M87" s="66">
        <f t="shared" si="26"/>
        <v>0</v>
      </c>
      <c r="N87" s="66">
        <f t="shared" si="27"/>
        <v>0</v>
      </c>
      <c r="O87" s="66">
        <f t="shared" si="28"/>
        <v>0</v>
      </c>
      <c r="P87" s="66">
        <f t="shared" si="29"/>
        <v>0</v>
      </c>
      <c r="Q87" s="66">
        <f t="shared" si="30"/>
        <v>0</v>
      </c>
      <c r="R87" s="66">
        <f t="shared" si="31"/>
        <v>0</v>
      </c>
      <c r="S87" s="66">
        <f t="shared" si="32"/>
        <v>0</v>
      </c>
      <c r="T87" s="18">
        <f t="shared" si="33"/>
        <v>0</v>
      </c>
      <c r="U87" s="18">
        <f t="shared" si="34"/>
        <v>0</v>
      </c>
      <c r="V87" s="18">
        <f t="shared" si="35"/>
        <v>0</v>
      </c>
      <c r="W87" s="18">
        <f t="shared" si="36"/>
        <v>0</v>
      </c>
      <c r="X87" s="18">
        <f t="shared" si="37"/>
        <v>0</v>
      </c>
      <c r="Y87" s="65">
        <f t="shared" si="38"/>
        <v>22.52</v>
      </c>
    </row>
    <row r="88" spans="1:25" x14ac:dyDescent="0.2">
      <c r="A88" s="272" t="s">
        <v>277</v>
      </c>
      <c r="B88" s="18" t="s">
        <v>278</v>
      </c>
      <c r="C88" s="272" t="s">
        <v>201</v>
      </c>
      <c r="D88" s="272" t="s">
        <v>101</v>
      </c>
      <c r="E88" s="63" t="s">
        <v>198</v>
      </c>
      <c r="F88" s="274">
        <f t="shared" si="39"/>
        <v>20.48</v>
      </c>
      <c r="G88" s="272"/>
      <c r="H88" s="65">
        <f t="shared" si="21"/>
        <v>0</v>
      </c>
      <c r="I88" s="65">
        <f t="shared" si="22"/>
        <v>0</v>
      </c>
      <c r="J88" s="65">
        <f t="shared" si="23"/>
        <v>0</v>
      </c>
      <c r="K88" s="65">
        <f t="shared" si="24"/>
        <v>20.48</v>
      </c>
      <c r="L88" s="65">
        <f t="shared" si="25"/>
        <v>0</v>
      </c>
      <c r="M88" s="66">
        <f t="shared" si="26"/>
        <v>0</v>
      </c>
      <c r="N88" s="66">
        <f t="shared" si="27"/>
        <v>0</v>
      </c>
      <c r="O88" s="66">
        <f t="shared" si="28"/>
        <v>0</v>
      </c>
      <c r="P88" s="66">
        <f t="shared" si="29"/>
        <v>0</v>
      </c>
      <c r="Q88" s="66">
        <f t="shared" si="30"/>
        <v>0</v>
      </c>
      <c r="R88" s="66">
        <f t="shared" si="31"/>
        <v>0</v>
      </c>
      <c r="S88" s="66">
        <f t="shared" si="32"/>
        <v>0</v>
      </c>
      <c r="T88" s="18">
        <f t="shared" si="33"/>
        <v>0</v>
      </c>
      <c r="U88" s="18">
        <f t="shared" si="34"/>
        <v>0</v>
      </c>
      <c r="V88" s="18">
        <f t="shared" si="35"/>
        <v>0</v>
      </c>
      <c r="W88" s="18">
        <f t="shared" si="36"/>
        <v>0</v>
      </c>
      <c r="X88" s="18">
        <f t="shared" si="37"/>
        <v>0</v>
      </c>
      <c r="Y88" s="65">
        <f t="shared" si="38"/>
        <v>20.48</v>
      </c>
    </row>
    <row r="89" spans="1:25" x14ac:dyDescent="0.2">
      <c r="A89" s="272" t="s">
        <v>279</v>
      </c>
      <c r="B89" s="18" t="s">
        <v>280</v>
      </c>
      <c r="C89" s="272" t="s">
        <v>100</v>
      </c>
      <c r="D89" s="272" t="s">
        <v>101</v>
      </c>
      <c r="E89" s="63" t="s">
        <v>241</v>
      </c>
      <c r="F89" s="274">
        <f t="shared" si="39"/>
        <v>3.2</v>
      </c>
      <c r="G89" s="272">
        <v>7</v>
      </c>
      <c r="H89" s="65">
        <f t="shared" si="21"/>
        <v>0</v>
      </c>
      <c r="I89" s="65">
        <f t="shared" si="22"/>
        <v>0</v>
      </c>
      <c r="J89" s="65">
        <f t="shared" si="23"/>
        <v>0</v>
      </c>
      <c r="K89" s="65">
        <f t="shared" si="24"/>
        <v>0</v>
      </c>
      <c r="L89" s="65">
        <f t="shared" si="25"/>
        <v>0</v>
      </c>
      <c r="M89" s="66">
        <f t="shared" si="26"/>
        <v>0</v>
      </c>
      <c r="N89" s="66">
        <f t="shared" si="27"/>
        <v>0</v>
      </c>
      <c r="O89" s="66">
        <f t="shared" si="28"/>
        <v>0</v>
      </c>
      <c r="P89" s="66">
        <f t="shared" si="29"/>
        <v>3.2</v>
      </c>
      <c r="Q89" s="66">
        <f t="shared" si="30"/>
        <v>0</v>
      </c>
      <c r="R89" s="66">
        <f t="shared" si="31"/>
        <v>0</v>
      </c>
      <c r="S89" s="66">
        <f t="shared" si="32"/>
        <v>0</v>
      </c>
      <c r="T89" s="18">
        <f t="shared" si="33"/>
        <v>0</v>
      </c>
      <c r="U89" s="18">
        <f t="shared" si="34"/>
        <v>0</v>
      </c>
      <c r="V89" s="18">
        <f t="shared" si="35"/>
        <v>0</v>
      </c>
      <c r="W89" s="18">
        <f t="shared" si="36"/>
        <v>0</v>
      </c>
      <c r="X89" s="18">
        <f t="shared" si="37"/>
        <v>0</v>
      </c>
      <c r="Y89" s="65">
        <f t="shared" si="38"/>
        <v>3.2</v>
      </c>
    </row>
    <row r="90" spans="1:25" x14ac:dyDescent="0.2">
      <c r="A90" s="272" t="s">
        <v>281</v>
      </c>
      <c r="B90" s="18" t="s">
        <v>282</v>
      </c>
      <c r="C90" s="272" t="s">
        <v>100</v>
      </c>
      <c r="D90" s="272" t="s">
        <v>101</v>
      </c>
      <c r="E90" s="63" t="s">
        <v>163</v>
      </c>
      <c r="F90" s="274">
        <f t="shared" si="39"/>
        <v>30.04</v>
      </c>
      <c r="G90" s="272">
        <v>7</v>
      </c>
      <c r="H90" s="65">
        <f t="shared" si="21"/>
        <v>0</v>
      </c>
      <c r="I90" s="65">
        <f t="shared" si="22"/>
        <v>0</v>
      </c>
      <c r="J90" s="65">
        <f t="shared" si="23"/>
        <v>0</v>
      </c>
      <c r="K90" s="65">
        <f t="shared" si="24"/>
        <v>0</v>
      </c>
      <c r="L90" s="65">
        <f t="shared" si="25"/>
        <v>0</v>
      </c>
      <c r="M90" s="66">
        <f t="shared" si="26"/>
        <v>0</v>
      </c>
      <c r="N90" s="66">
        <f t="shared" si="27"/>
        <v>0</v>
      </c>
      <c r="O90" s="66">
        <f t="shared" si="28"/>
        <v>30.04</v>
      </c>
      <c r="P90" s="66">
        <f t="shared" si="29"/>
        <v>0</v>
      </c>
      <c r="Q90" s="66">
        <f t="shared" si="30"/>
        <v>0</v>
      </c>
      <c r="R90" s="66">
        <f t="shared" si="31"/>
        <v>0</v>
      </c>
      <c r="S90" s="66">
        <f t="shared" si="32"/>
        <v>0</v>
      </c>
      <c r="T90" s="18">
        <f t="shared" si="33"/>
        <v>0</v>
      </c>
      <c r="U90" s="18">
        <f t="shared" si="34"/>
        <v>0</v>
      </c>
      <c r="V90" s="18">
        <f t="shared" si="35"/>
        <v>0</v>
      </c>
      <c r="W90" s="18">
        <f t="shared" si="36"/>
        <v>0</v>
      </c>
      <c r="X90" s="18">
        <f t="shared" si="37"/>
        <v>0</v>
      </c>
      <c r="Y90" s="65">
        <f t="shared" si="38"/>
        <v>30.04</v>
      </c>
    </row>
    <row r="91" spans="1:25" x14ac:dyDescent="0.2">
      <c r="A91" s="272" t="s">
        <v>283</v>
      </c>
      <c r="B91" s="18" t="s">
        <v>284</v>
      </c>
      <c r="C91" s="272" t="s">
        <v>139</v>
      </c>
      <c r="D91" s="272" t="s">
        <v>101</v>
      </c>
      <c r="E91" s="63"/>
      <c r="F91" s="274">
        <f t="shared" si="39"/>
        <v>0</v>
      </c>
      <c r="G91" s="272"/>
      <c r="H91" s="65">
        <f t="shared" si="21"/>
        <v>0</v>
      </c>
      <c r="I91" s="65">
        <f t="shared" si="22"/>
        <v>0</v>
      </c>
      <c r="J91" s="65">
        <f t="shared" si="23"/>
        <v>0</v>
      </c>
      <c r="K91" s="65">
        <f t="shared" si="24"/>
        <v>0</v>
      </c>
      <c r="L91" s="65">
        <f t="shared" si="25"/>
        <v>0</v>
      </c>
      <c r="M91" s="66">
        <f t="shared" si="26"/>
        <v>0</v>
      </c>
      <c r="N91" s="66">
        <f t="shared" si="27"/>
        <v>0</v>
      </c>
      <c r="O91" s="66">
        <f t="shared" si="28"/>
        <v>0</v>
      </c>
      <c r="P91" s="66">
        <f t="shared" si="29"/>
        <v>0</v>
      </c>
      <c r="Q91" s="66">
        <f t="shared" si="30"/>
        <v>0</v>
      </c>
      <c r="R91" s="66">
        <f t="shared" si="31"/>
        <v>0</v>
      </c>
      <c r="S91" s="66">
        <f t="shared" si="32"/>
        <v>0</v>
      </c>
      <c r="T91" s="18">
        <f t="shared" si="33"/>
        <v>0</v>
      </c>
      <c r="U91" s="18">
        <f t="shared" si="34"/>
        <v>0</v>
      </c>
      <c r="V91" s="18">
        <f t="shared" si="35"/>
        <v>0</v>
      </c>
      <c r="W91" s="18">
        <f t="shared" si="36"/>
        <v>0</v>
      </c>
      <c r="X91" s="18">
        <f t="shared" si="37"/>
        <v>0</v>
      </c>
      <c r="Y91" s="65">
        <f t="shared" si="38"/>
        <v>0</v>
      </c>
    </row>
    <row r="92" spans="1:25" x14ac:dyDescent="0.2">
      <c r="A92" s="272" t="s">
        <v>285</v>
      </c>
      <c r="B92" s="18" t="s">
        <v>286</v>
      </c>
      <c r="C92" s="272" t="s">
        <v>118</v>
      </c>
      <c r="D92" s="272" t="s">
        <v>105</v>
      </c>
      <c r="E92" s="63" t="s">
        <v>106</v>
      </c>
      <c r="F92" s="274">
        <f t="shared" si="39"/>
        <v>18.64</v>
      </c>
      <c r="G92" s="272">
        <v>2</v>
      </c>
      <c r="H92" s="65">
        <f t="shared" si="21"/>
        <v>0</v>
      </c>
      <c r="I92" s="65">
        <f t="shared" si="22"/>
        <v>0</v>
      </c>
      <c r="J92" s="65">
        <f t="shared" si="23"/>
        <v>18.64</v>
      </c>
      <c r="K92" s="65">
        <f t="shared" si="24"/>
        <v>0</v>
      </c>
      <c r="L92" s="65">
        <f t="shared" si="25"/>
        <v>0</v>
      </c>
      <c r="M92" s="66">
        <f t="shared" si="26"/>
        <v>0</v>
      </c>
      <c r="N92" s="66">
        <f t="shared" si="27"/>
        <v>0</v>
      </c>
      <c r="O92" s="66">
        <f t="shared" si="28"/>
        <v>0</v>
      </c>
      <c r="P92" s="66">
        <f t="shared" si="29"/>
        <v>0</v>
      </c>
      <c r="Q92" s="66">
        <f t="shared" si="30"/>
        <v>0</v>
      </c>
      <c r="R92" s="66">
        <f t="shared" si="31"/>
        <v>0</v>
      </c>
      <c r="S92" s="66">
        <f t="shared" si="32"/>
        <v>0</v>
      </c>
      <c r="T92" s="18">
        <f t="shared" si="33"/>
        <v>0</v>
      </c>
      <c r="U92" s="18">
        <f t="shared" si="34"/>
        <v>0</v>
      </c>
      <c r="V92" s="18">
        <f t="shared" si="35"/>
        <v>0</v>
      </c>
      <c r="W92" s="18">
        <f t="shared" si="36"/>
        <v>0</v>
      </c>
      <c r="X92" s="18">
        <f t="shared" si="37"/>
        <v>0</v>
      </c>
      <c r="Y92" s="65">
        <f t="shared" si="38"/>
        <v>18.64</v>
      </c>
    </row>
    <row r="93" spans="1:25" x14ac:dyDescent="0.2">
      <c r="A93" s="272" t="s">
        <v>287</v>
      </c>
      <c r="B93" s="18" t="s">
        <v>923</v>
      </c>
      <c r="C93" s="272" t="s">
        <v>118</v>
      </c>
      <c r="D93" s="272" t="s">
        <v>105</v>
      </c>
      <c r="E93" s="63" t="s">
        <v>147</v>
      </c>
      <c r="F93" s="274">
        <f t="shared" si="39"/>
        <v>24.56</v>
      </c>
      <c r="G93" s="272">
        <v>4</v>
      </c>
      <c r="H93" s="65">
        <f t="shared" si="21"/>
        <v>0</v>
      </c>
      <c r="I93" s="65">
        <f t="shared" si="22"/>
        <v>0</v>
      </c>
      <c r="J93" s="65">
        <f t="shared" si="23"/>
        <v>0</v>
      </c>
      <c r="K93" s="65">
        <f t="shared" si="24"/>
        <v>0</v>
      </c>
      <c r="L93" s="65">
        <f t="shared" si="25"/>
        <v>0</v>
      </c>
      <c r="M93" s="66">
        <f t="shared" si="26"/>
        <v>24.56</v>
      </c>
      <c r="N93" s="66">
        <f t="shared" si="27"/>
        <v>0</v>
      </c>
      <c r="O93" s="66">
        <f t="shared" si="28"/>
        <v>0</v>
      </c>
      <c r="P93" s="66">
        <f t="shared" si="29"/>
        <v>0</v>
      </c>
      <c r="Q93" s="66">
        <f t="shared" si="30"/>
        <v>0</v>
      </c>
      <c r="R93" s="66">
        <f t="shared" si="31"/>
        <v>0</v>
      </c>
      <c r="S93" s="66">
        <f t="shared" si="32"/>
        <v>0</v>
      </c>
      <c r="T93" s="18">
        <f t="shared" si="33"/>
        <v>0</v>
      </c>
      <c r="U93" s="18">
        <f t="shared" si="34"/>
        <v>0</v>
      </c>
      <c r="V93" s="18">
        <f t="shared" si="35"/>
        <v>0</v>
      </c>
      <c r="W93" s="18">
        <f t="shared" si="36"/>
        <v>0</v>
      </c>
      <c r="X93" s="18">
        <f t="shared" si="37"/>
        <v>0</v>
      </c>
      <c r="Y93" s="65">
        <f t="shared" si="38"/>
        <v>24.56</v>
      </c>
    </row>
    <row r="94" spans="1:25" x14ac:dyDescent="0.2">
      <c r="A94" s="272" t="s">
        <v>289</v>
      </c>
      <c r="B94" s="18" t="s">
        <v>924</v>
      </c>
      <c r="C94" s="272" t="s">
        <v>118</v>
      </c>
      <c r="D94" s="272" t="s">
        <v>105</v>
      </c>
      <c r="E94" s="63" t="s">
        <v>163</v>
      </c>
      <c r="F94" s="274">
        <f t="shared" si="39"/>
        <v>30.04</v>
      </c>
      <c r="G94" s="272">
        <v>7</v>
      </c>
      <c r="H94" s="65">
        <f t="shared" si="21"/>
        <v>0</v>
      </c>
      <c r="I94" s="65">
        <f t="shared" si="22"/>
        <v>0</v>
      </c>
      <c r="J94" s="65">
        <f t="shared" si="23"/>
        <v>0</v>
      </c>
      <c r="K94" s="65">
        <f t="shared" si="24"/>
        <v>0</v>
      </c>
      <c r="L94" s="65">
        <f t="shared" si="25"/>
        <v>0</v>
      </c>
      <c r="M94" s="66">
        <f t="shared" si="26"/>
        <v>0</v>
      </c>
      <c r="N94" s="66">
        <f t="shared" si="27"/>
        <v>0</v>
      </c>
      <c r="O94" s="66">
        <f t="shared" si="28"/>
        <v>30.04</v>
      </c>
      <c r="P94" s="66">
        <f t="shared" si="29"/>
        <v>0</v>
      </c>
      <c r="Q94" s="66">
        <f t="shared" si="30"/>
        <v>0</v>
      </c>
      <c r="R94" s="66">
        <f t="shared" si="31"/>
        <v>0</v>
      </c>
      <c r="S94" s="66">
        <f t="shared" si="32"/>
        <v>0</v>
      </c>
      <c r="T94" s="18">
        <f t="shared" si="33"/>
        <v>0</v>
      </c>
      <c r="U94" s="18">
        <f t="shared" si="34"/>
        <v>0</v>
      </c>
      <c r="V94" s="18">
        <f t="shared" si="35"/>
        <v>0</v>
      </c>
      <c r="W94" s="18">
        <f t="shared" si="36"/>
        <v>0</v>
      </c>
      <c r="X94" s="18">
        <f t="shared" si="37"/>
        <v>0</v>
      </c>
      <c r="Y94" s="65">
        <f t="shared" si="38"/>
        <v>30.04</v>
      </c>
    </row>
    <row r="95" spans="1:25" x14ac:dyDescent="0.2">
      <c r="A95" s="272" t="s">
        <v>291</v>
      </c>
      <c r="B95" s="18" t="s">
        <v>837</v>
      </c>
      <c r="C95" s="272" t="s">
        <v>139</v>
      </c>
      <c r="D95" s="272" t="s">
        <v>101</v>
      </c>
      <c r="E95" s="63"/>
      <c r="F95" s="274">
        <f t="shared" si="39"/>
        <v>0</v>
      </c>
      <c r="G95" s="272"/>
      <c r="H95" s="65">
        <f t="shared" si="21"/>
        <v>0</v>
      </c>
      <c r="I95" s="65">
        <f t="shared" si="22"/>
        <v>0</v>
      </c>
      <c r="J95" s="65">
        <f t="shared" si="23"/>
        <v>0</v>
      </c>
      <c r="K95" s="65">
        <f t="shared" si="24"/>
        <v>0</v>
      </c>
      <c r="L95" s="65">
        <f t="shared" si="25"/>
        <v>0</v>
      </c>
      <c r="M95" s="66">
        <f t="shared" si="26"/>
        <v>0</v>
      </c>
      <c r="N95" s="66">
        <f t="shared" si="27"/>
        <v>0</v>
      </c>
      <c r="O95" s="66">
        <f t="shared" si="28"/>
        <v>0</v>
      </c>
      <c r="P95" s="66">
        <f t="shared" si="29"/>
        <v>0</v>
      </c>
      <c r="Q95" s="66">
        <f t="shared" si="30"/>
        <v>0</v>
      </c>
      <c r="R95" s="66">
        <f t="shared" si="31"/>
        <v>0</v>
      </c>
      <c r="S95" s="66">
        <f t="shared" si="32"/>
        <v>0</v>
      </c>
      <c r="T95" s="18">
        <f t="shared" si="33"/>
        <v>0</v>
      </c>
      <c r="U95" s="18">
        <f t="shared" si="34"/>
        <v>0</v>
      </c>
      <c r="V95" s="18">
        <f t="shared" si="35"/>
        <v>0</v>
      </c>
      <c r="W95" s="18">
        <f t="shared" si="36"/>
        <v>0</v>
      </c>
      <c r="X95" s="18">
        <f t="shared" si="37"/>
        <v>0</v>
      </c>
      <c r="Y95" s="65">
        <f t="shared" si="38"/>
        <v>0</v>
      </c>
    </row>
    <row r="96" spans="1:25" x14ac:dyDescent="0.2">
      <c r="A96" s="273" t="s">
        <v>925</v>
      </c>
      <c r="B96" s="159" t="s">
        <v>926</v>
      </c>
      <c r="C96" s="273" t="s">
        <v>124</v>
      </c>
      <c r="D96" s="273" t="s">
        <v>105</v>
      </c>
      <c r="E96" s="160" t="s">
        <v>160</v>
      </c>
      <c r="F96" s="275">
        <f t="shared" si="39"/>
        <v>36.56</v>
      </c>
      <c r="G96" s="273"/>
      <c r="H96" s="161">
        <f t="shared" si="21"/>
        <v>0</v>
      </c>
      <c r="I96" s="161">
        <f t="shared" si="22"/>
        <v>0</v>
      </c>
      <c r="J96" s="161">
        <f t="shared" si="23"/>
        <v>0</v>
      </c>
      <c r="K96" s="161">
        <f t="shared" si="24"/>
        <v>0</v>
      </c>
      <c r="L96" s="161">
        <f t="shared" si="25"/>
        <v>0</v>
      </c>
      <c r="M96" s="194">
        <f t="shared" si="26"/>
        <v>0</v>
      </c>
      <c r="N96" s="194">
        <f t="shared" si="27"/>
        <v>0</v>
      </c>
      <c r="O96" s="194">
        <f t="shared" si="28"/>
        <v>0</v>
      </c>
      <c r="P96" s="194">
        <f t="shared" si="29"/>
        <v>0</v>
      </c>
      <c r="Q96" s="194">
        <f t="shared" si="30"/>
        <v>36.56</v>
      </c>
      <c r="R96" s="194">
        <f t="shared" si="31"/>
        <v>0</v>
      </c>
      <c r="S96" s="194">
        <f t="shared" si="32"/>
        <v>0</v>
      </c>
      <c r="T96" s="159">
        <f t="shared" si="33"/>
        <v>0</v>
      </c>
      <c r="U96" s="159">
        <f t="shared" si="34"/>
        <v>0</v>
      </c>
      <c r="V96" s="159">
        <f t="shared" si="35"/>
        <v>0</v>
      </c>
      <c r="W96" s="159">
        <f t="shared" si="36"/>
        <v>0</v>
      </c>
      <c r="X96" s="159">
        <f t="shared" si="37"/>
        <v>0</v>
      </c>
      <c r="Y96" s="161">
        <f t="shared" si="38"/>
        <v>36.56</v>
      </c>
    </row>
    <row r="97" spans="1:25" x14ac:dyDescent="0.2">
      <c r="A97" s="272" t="s">
        <v>292</v>
      </c>
      <c r="B97" s="18" t="s">
        <v>293</v>
      </c>
      <c r="C97" s="272" t="s">
        <v>124</v>
      </c>
      <c r="D97" s="272" t="s">
        <v>101</v>
      </c>
      <c r="E97" s="63" t="s">
        <v>228</v>
      </c>
      <c r="F97" s="274">
        <f t="shared" si="39"/>
        <v>26.8</v>
      </c>
      <c r="G97" s="272">
        <v>6</v>
      </c>
      <c r="H97" s="65">
        <f t="shared" si="21"/>
        <v>0</v>
      </c>
      <c r="I97" s="65">
        <f t="shared" si="22"/>
        <v>0</v>
      </c>
      <c r="J97" s="65">
        <f t="shared" si="23"/>
        <v>0</v>
      </c>
      <c r="K97" s="65">
        <f t="shared" si="24"/>
        <v>0</v>
      </c>
      <c r="L97" s="65">
        <f t="shared" si="25"/>
        <v>0</v>
      </c>
      <c r="M97" s="66">
        <f t="shared" si="26"/>
        <v>0</v>
      </c>
      <c r="N97" s="66">
        <f t="shared" si="27"/>
        <v>26.8</v>
      </c>
      <c r="O97" s="66">
        <f t="shared" si="28"/>
        <v>0</v>
      </c>
      <c r="P97" s="66">
        <f t="shared" si="29"/>
        <v>0</v>
      </c>
      <c r="Q97" s="66">
        <f t="shared" si="30"/>
        <v>0</v>
      </c>
      <c r="R97" s="66">
        <f t="shared" si="31"/>
        <v>0</v>
      </c>
      <c r="S97" s="66">
        <f t="shared" si="32"/>
        <v>0</v>
      </c>
      <c r="T97" s="18">
        <f t="shared" si="33"/>
        <v>0</v>
      </c>
      <c r="U97" s="18">
        <f t="shared" si="34"/>
        <v>0</v>
      </c>
      <c r="V97" s="18">
        <f t="shared" si="35"/>
        <v>0</v>
      </c>
      <c r="W97" s="18">
        <f t="shared" si="36"/>
        <v>0</v>
      </c>
      <c r="X97" s="18">
        <f t="shared" si="37"/>
        <v>0</v>
      </c>
      <c r="Y97" s="65">
        <f t="shared" si="38"/>
        <v>26.8</v>
      </c>
    </row>
    <row r="98" spans="1:25" x14ac:dyDescent="0.2">
      <c r="A98" s="273" t="s">
        <v>912</v>
      </c>
      <c r="B98" s="159" t="s">
        <v>913</v>
      </c>
      <c r="C98" s="273" t="s">
        <v>124</v>
      </c>
      <c r="D98" s="273" t="s">
        <v>105</v>
      </c>
      <c r="E98" s="160" t="s">
        <v>163</v>
      </c>
      <c r="F98" s="275">
        <f t="shared" si="39"/>
        <v>30.04</v>
      </c>
      <c r="G98" s="273"/>
      <c r="H98" s="161">
        <f t="shared" si="21"/>
        <v>0</v>
      </c>
      <c r="I98" s="161">
        <f t="shared" si="22"/>
        <v>0</v>
      </c>
      <c r="J98" s="161">
        <f t="shared" si="23"/>
        <v>0</v>
      </c>
      <c r="K98" s="161">
        <f t="shared" si="24"/>
        <v>0</v>
      </c>
      <c r="L98" s="161">
        <f t="shared" si="25"/>
        <v>0</v>
      </c>
      <c r="M98" s="194">
        <f t="shared" si="26"/>
        <v>0</v>
      </c>
      <c r="N98" s="194">
        <f t="shared" si="27"/>
        <v>0</v>
      </c>
      <c r="O98" s="194">
        <f t="shared" si="28"/>
        <v>30.04</v>
      </c>
      <c r="P98" s="194">
        <f t="shared" si="29"/>
        <v>0</v>
      </c>
      <c r="Q98" s="194">
        <f t="shared" si="30"/>
        <v>0</v>
      </c>
      <c r="R98" s="194">
        <f t="shared" si="31"/>
        <v>0</v>
      </c>
      <c r="S98" s="194">
        <f t="shared" si="32"/>
        <v>0</v>
      </c>
      <c r="T98" s="159">
        <f t="shared" si="33"/>
        <v>0</v>
      </c>
      <c r="U98" s="159">
        <f t="shared" si="34"/>
        <v>0</v>
      </c>
      <c r="V98" s="159">
        <f t="shared" si="35"/>
        <v>0</v>
      </c>
      <c r="W98" s="159">
        <f t="shared" si="36"/>
        <v>0</v>
      </c>
      <c r="X98" s="159">
        <f t="shared" si="37"/>
        <v>0</v>
      </c>
      <c r="Y98" s="161">
        <f t="shared" si="38"/>
        <v>30.04</v>
      </c>
    </row>
    <row r="99" spans="1:25" x14ac:dyDescent="0.2">
      <c r="A99" s="272" t="s">
        <v>294</v>
      </c>
      <c r="B99" s="18" t="s">
        <v>295</v>
      </c>
      <c r="C99" s="272" t="s">
        <v>124</v>
      </c>
      <c r="D99" s="272" t="s">
        <v>101</v>
      </c>
      <c r="E99" s="63"/>
      <c r="F99" s="274">
        <f t="shared" si="39"/>
        <v>0</v>
      </c>
      <c r="G99" s="272">
        <v>6</v>
      </c>
      <c r="H99" s="65">
        <f t="shared" si="21"/>
        <v>0</v>
      </c>
      <c r="I99" s="65">
        <f t="shared" si="22"/>
        <v>0</v>
      </c>
      <c r="J99" s="65">
        <f t="shared" si="23"/>
        <v>0</v>
      </c>
      <c r="K99" s="65">
        <f t="shared" si="24"/>
        <v>0</v>
      </c>
      <c r="L99" s="65">
        <f t="shared" si="25"/>
        <v>0</v>
      </c>
      <c r="M99" s="66">
        <f t="shared" si="26"/>
        <v>0</v>
      </c>
      <c r="N99" s="66">
        <f t="shared" si="27"/>
        <v>0</v>
      </c>
      <c r="O99" s="66">
        <f t="shared" si="28"/>
        <v>0</v>
      </c>
      <c r="P99" s="66">
        <f t="shared" si="29"/>
        <v>0</v>
      </c>
      <c r="Q99" s="66">
        <f t="shared" si="30"/>
        <v>0</v>
      </c>
      <c r="R99" s="66">
        <f t="shared" si="31"/>
        <v>0</v>
      </c>
      <c r="S99" s="66">
        <f t="shared" si="32"/>
        <v>0</v>
      </c>
      <c r="T99" s="18">
        <f t="shared" si="33"/>
        <v>0</v>
      </c>
      <c r="U99" s="18">
        <f t="shared" si="34"/>
        <v>0</v>
      </c>
      <c r="V99" s="18">
        <f t="shared" si="35"/>
        <v>0</v>
      </c>
      <c r="W99" s="18">
        <f t="shared" si="36"/>
        <v>0</v>
      </c>
      <c r="X99" s="18">
        <f t="shared" si="37"/>
        <v>0</v>
      </c>
      <c r="Y99" s="65">
        <f t="shared" si="38"/>
        <v>0</v>
      </c>
    </row>
    <row r="100" spans="1:25" x14ac:dyDescent="0.2">
      <c r="A100" s="272" t="s">
        <v>296</v>
      </c>
      <c r="B100" s="18" t="s">
        <v>297</v>
      </c>
      <c r="C100" s="272" t="s">
        <v>124</v>
      </c>
      <c r="D100" s="272" t="s">
        <v>101</v>
      </c>
      <c r="E100" s="63" t="s">
        <v>160</v>
      </c>
      <c r="F100" s="274">
        <f t="shared" si="39"/>
        <v>36.56</v>
      </c>
      <c r="G100" s="272">
        <v>9</v>
      </c>
      <c r="H100" s="65">
        <f t="shared" si="21"/>
        <v>0</v>
      </c>
      <c r="I100" s="65">
        <f t="shared" si="22"/>
        <v>0</v>
      </c>
      <c r="J100" s="65">
        <f t="shared" si="23"/>
        <v>0</v>
      </c>
      <c r="K100" s="65">
        <f t="shared" si="24"/>
        <v>0</v>
      </c>
      <c r="L100" s="65">
        <f t="shared" si="25"/>
        <v>0</v>
      </c>
      <c r="M100" s="66">
        <f t="shared" si="26"/>
        <v>0</v>
      </c>
      <c r="N100" s="66">
        <f t="shared" si="27"/>
        <v>0</v>
      </c>
      <c r="O100" s="66">
        <f t="shared" si="28"/>
        <v>0</v>
      </c>
      <c r="P100" s="66">
        <f t="shared" si="29"/>
        <v>0</v>
      </c>
      <c r="Q100" s="66">
        <f t="shared" si="30"/>
        <v>36.56</v>
      </c>
      <c r="R100" s="66">
        <f t="shared" si="31"/>
        <v>0</v>
      </c>
      <c r="S100" s="66">
        <f t="shared" si="32"/>
        <v>0</v>
      </c>
      <c r="T100" s="18">
        <f t="shared" si="33"/>
        <v>0</v>
      </c>
      <c r="U100" s="18">
        <f t="shared" si="34"/>
        <v>0</v>
      </c>
      <c r="V100" s="18">
        <f t="shared" si="35"/>
        <v>0</v>
      </c>
      <c r="W100" s="18">
        <f t="shared" si="36"/>
        <v>0</v>
      </c>
      <c r="X100" s="18">
        <f t="shared" si="37"/>
        <v>0</v>
      </c>
      <c r="Y100" s="65">
        <f t="shared" si="38"/>
        <v>36.56</v>
      </c>
    </row>
    <row r="101" spans="1:25" x14ac:dyDescent="0.2">
      <c r="A101" s="272" t="s">
        <v>298</v>
      </c>
      <c r="B101" s="18" t="s">
        <v>299</v>
      </c>
      <c r="C101" s="272" t="s">
        <v>100</v>
      </c>
      <c r="D101" s="272" t="s">
        <v>248</v>
      </c>
      <c r="E101" s="63" t="s">
        <v>147</v>
      </c>
      <c r="F101" s="274">
        <f t="shared" si="39"/>
        <v>24.56</v>
      </c>
      <c r="G101" s="272">
        <v>5</v>
      </c>
      <c r="H101" s="65">
        <f t="shared" si="21"/>
        <v>0</v>
      </c>
      <c r="I101" s="65">
        <f t="shared" si="22"/>
        <v>0</v>
      </c>
      <c r="J101" s="65">
        <f t="shared" si="23"/>
        <v>0</v>
      </c>
      <c r="K101" s="65">
        <f t="shared" si="24"/>
        <v>0</v>
      </c>
      <c r="L101" s="65">
        <f t="shared" si="25"/>
        <v>0</v>
      </c>
      <c r="M101" s="66">
        <f t="shared" si="26"/>
        <v>24.56</v>
      </c>
      <c r="N101" s="66">
        <f t="shared" si="27"/>
        <v>0</v>
      </c>
      <c r="O101" s="66">
        <f t="shared" si="28"/>
        <v>0</v>
      </c>
      <c r="P101" s="66">
        <f t="shared" si="29"/>
        <v>0</v>
      </c>
      <c r="Q101" s="66">
        <f t="shared" si="30"/>
        <v>0</v>
      </c>
      <c r="R101" s="66">
        <f t="shared" si="31"/>
        <v>0</v>
      </c>
      <c r="S101" s="66">
        <f t="shared" si="32"/>
        <v>0</v>
      </c>
      <c r="T101" s="18">
        <f t="shared" si="33"/>
        <v>0</v>
      </c>
      <c r="U101" s="18">
        <f t="shared" si="34"/>
        <v>0</v>
      </c>
      <c r="V101" s="18">
        <f t="shared" si="35"/>
        <v>0</v>
      </c>
      <c r="W101" s="18">
        <f t="shared" si="36"/>
        <v>0</v>
      </c>
      <c r="X101" s="18">
        <f t="shared" si="37"/>
        <v>0</v>
      </c>
      <c r="Y101" s="65">
        <f t="shared" si="38"/>
        <v>24.56</v>
      </c>
    </row>
    <row r="102" spans="1:25" x14ac:dyDescent="0.2">
      <c r="A102" s="272" t="s">
        <v>300</v>
      </c>
      <c r="B102" s="18" t="s">
        <v>838</v>
      </c>
      <c r="C102" s="272" t="s">
        <v>100</v>
      </c>
      <c r="D102" s="272" t="s">
        <v>101</v>
      </c>
      <c r="E102" s="63" t="s">
        <v>180</v>
      </c>
      <c r="F102" s="274">
        <f t="shared" si="39"/>
        <v>22.52</v>
      </c>
      <c r="G102" s="272">
        <v>4</v>
      </c>
      <c r="H102" s="65">
        <f t="shared" si="21"/>
        <v>0</v>
      </c>
      <c r="I102" s="65">
        <f t="shared" si="22"/>
        <v>0</v>
      </c>
      <c r="J102" s="65">
        <f t="shared" si="23"/>
        <v>0</v>
      </c>
      <c r="K102" s="65">
        <f t="shared" si="24"/>
        <v>0</v>
      </c>
      <c r="L102" s="65">
        <f t="shared" si="25"/>
        <v>22.52</v>
      </c>
      <c r="M102" s="66">
        <f t="shared" si="26"/>
        <v>0</v>
      </c>
      <c r="N102" s="66">
        <f t="shared" si="27"/>
        <v>0</v>
      </c>
      <c r="O102" s="66">
        <f t="shared" si="28"/>
        <v>0</v>
      </c>
      <c r="P102" s="66">
        <f t="shared" si="29"/>
        <v>0</v>
      </c>
      <c r="Q102" s="66">
        <f t="shared" si="30"/>
        <v>0</v>
      </c>
      <c r="R102" s="66">
        <f t="shared" si="31"/>
        <v>0</v>
      </c>
      <c r="S102" s="66">
        <f t="shared" si="32"/>
        <v>0</v>
      </c>
      <c r="T102" s="18">
        <f t="shared" si="33"/>
        <v>0</v>
      </c>
      <c r="U102" s="18">
        <f t="shared" si="34"/>
        <v>0</v>
      </c>
      <c r="V102" s="18">
        <f t="shared" si="35"/>
        <v>0</v>
      </c>
      <c r="W102" s="18">
        <f t="shared" si="36"/>
        <v>0</v>
      </c>
      <c r="X102" s="18">
        <f t="shared" si="37"/>
        <v>0</v>
      </c>
      <c r="Y102" s="65">
        <f t="shared" si="38"/>
        <v>22.52</v>
      </c>
    </row>
    <row r="103" spans="1:25" x14ac:dyDescent="0.2">
      <c r="A103" s="272" t="s">
        <v>302</v>
      </c>
      <c r="B103" s="18" t="s">
        <v>303</v>
      </c>
      <c r="C103" s="272" t="s">
        <v>139</v>
      </c>
      <c r="D103" s="272" t="s">
        <v>101</v>
      </c>
      <c r="E103" s="63"/>
      <c r="F103" s="274">
        <f t="shared" si="39"/>
        <v>0</v>
      </c>
      <c r="G103" s="272"/>
      <c r="H103" s="65">
        <f t="shared" si="21"/>
        <v>0</v>
      </c>
      <c r="I103" s="65">
        <f t="shared" si="22"/>
        <v>0</v>
      </c>
      <c r="J103" s="65">
        <f t="shared" si="23"/>
        <v>0</v>
      </c>
      <c r="K103" s="65">
        <f t="shared" si="24"/>
        <v>0</v>
      </c>
      <c r="L103" s="65">
        <f t="shared" si="25"/>
        <v>0</v>
      </c>
      <c r="M103" s="66">
        <f t="shared" si="26"/>
        <v>0</v>
      </c>
      <c r="N103" s="66">
        <f t="shared" si="27"/>
        <v>0</v>
      </c>
      <c r="O103" s="66">
        <f t="shared" si="28"/>
        <v>0</v>
      </c>
      <c r="P103" s="66">
        <f t="shared" si="29"/>
        <v>0</v>
      </c>
      <c r="Q103" s="66">
        <f t="shared" si="30"/>
        <v>0</v>
      </c>
      <c r="R103" s="66">
        <f t="shared" si="31"/>
        <v>0</v>
      </c>
      <c r="S103" s="66">
        <f t="shared" si="32"/>
        <v>0</v>
      </c>
      <c r="T103" s="18">
        <f t="shared" si="33"/>
        <v>0</v>
      </c>
      <c r="U103" s="18">
        <f t="shared" si="34"/>
        <v>0</v>
      </c>
      <c r="V103" s="18">
        <f t="shared" si="35"/>
        <v>0</v>
      </c>
      <c r="W103" s="18">
        <f t="shared" si="36"/>
        <v>0</v>
      </c>
      <c r="X103" s="18">
        <f t="shared" si="37"/>
        <v>0</v>
      </c>
      <c r="Y103" s="65">
        <f t="shared" si="38"/>
        <v>0</v>
      </c>
    </row>
    <row r="104" spans="1:25" x14ac:dyDescent="0.2">
      <c r="A104" s="272" t="s">
        <v>304</v>
      </c>
      <c r="B104" s="18" t="s">
        <v>305</v>
      </c>
      <c r="C104" s="272" t="s">
        <v>127</v>
      </c>
      <c r="D104" s="272" t="s">
        <v>101</v>
      </c>
      <c r="E104" s="63"/>
      <c r="F104" s="274">
        <f t="shared" si="39"/>
        <v>0</v>
      </c>
      <c r="G104" s="272"/>
      <c r="H104" s="65">
        <f t="shared" si="21"/>
        <v>0</v>
      </c>
      <c r="I104" s="65">
        <f t="shared" si="22"/>
        <v>0</v>
      </c>
      <c r="J104" s="65">
        <f t="shared" si="23"/>
        <v>0</v>
      </c>
      <c r="K104" s="65">
        <f t="shared" si="24"/>
        <v>0</v>
      </c>
      <c r="L104" s="65">
        <f t="shared" si="25"/>
        <v>0</v>
      </c>
      <c r="M104" s="66">
        <f t="shared" si="26"/>
        <v>0</v>
      </c>
      <c r="N104" s="66">
        <f t="shared" si="27"/>
        <v>0</v>
      </c>
      <c r="O104" s="66">
        <f t="shared" si="28"/>
        <v>0</v>
      </c>
      <c r="P104" s="66">
        <f t="shared" si="29"/>
        <v>0</v>
      </c>
      <c r="Q104" s="66">
        <f t="shared" si="30"/>
        <v>0</v>
      </c>
      <c r="R104" s="66">
        <f t="shared" si="31"/>
        <v>0</v>
      </c>
      <c r="S104" s="66">
        <f t="shared" si="32"/>
        <v>0</v>
      </c>
      <c r="T104" s="18">
        <f t="shared" si="33"/>
        <v>0</v>
      </c>
      <c r="U104" s="18">
        <f t="shared" si="34"/>
        <v>0</v>
      </c>
      <c r="V104" s="18">
        <f t="shared" si="35"/>
        <v>0</v>
      </c>
      <c r="W104" s="18">
        <f t="shared" si="36"/>
        <v>0</v>
      </c>
      <c r="X104" s="18">
        <f t="shared" si="37"/>
        <v>0</v>
      </c>
      <c r="Y104" s="65">
        <f t="shared" si="38"/>
        <v>0</v>
      </c>
    </row>
    <row r="105" spans="1:25" x14ac:dyDescent="0.2">
      <c r="A105" s="272" t="s">
        <v>868</v>
      </c>
      <c r="B105" s="18" t="s">
        <v>869</v>
      </c>
      <c r="C105" s="272" t="s">
        <v>139</v>
      </c>
      <c r="D105" s="272" t="s">
        <v>101</v>
      </c>
      <c r="E105" s="63" t="s">
        <v>160</v>
      </c>
      <c r="F105" s="274">
        <f t="shared" si="39"/>
        <v>36.56</v>
      </c>
      <c r="G105" s="272"/>
      <c r="H105" s="65">
        <f t="shared" si="21"/>
        <v>0</v>
      </c>
      <c r="I105" s="65">
        <f t="shared" si="22"/>
        <v>0</v>
      </c>
      <c r="J105" s="65">
        <f t="shared" si="23"/>
        <v>0</v>
      </c>
      <c r="K105" s="65">
        <f t="shared" si="24"/>
        <v>0</v>
      </c>
      <c r="L105" s="65">
        <f t="shared" si="25"/>
        <v>0</v>
      </c>
      <c r="M105" s="66">
        <f t="shared" si="26"/>
        <v>0</v>
      </c>
      <c r="N105" s="66">
        <f t="shared" si="27"/>
        <v>0</v>
      </c>
      <c r="O105" s="66">
        <f t="shared" si="28"/>
        <v>0</v>
      </c>
      <c r="P105" s="66">
        <f t="shared" si="29"/>
        <v>0</v>
      </c>
      <c r="Q105" s="66">
        <f t="shared" si="30"/>
        <v>36.56</v>
      </c>
      <c r="R105" s="66">
        <f t="shared" si="31"/>
        <v>0</v>
      </c>
      <c r="S105" s="66">
        <f t="shared" si="32"/>
        <v>0</v>
      </c>
      <c r="T105" s="18">
        <f t="shared" si="33"/>
        <v>0</v>
      </c>
      <c r="U105" s="18">
        <f t="shared" si="34"/>
        <v>0</v>
      </c>
      <c r="V105" s="18">
        <f t="shared" si="35"/>
        <v>0</v>
      </c>
      <c r="W105" s="18">
        <f t="shared" si="36"/>
        <v>0</v>
      </c>
      <c r="X105" s="18">
        <f t="shared" si="37"/>
        <v>0</v>
      </c>
      <c r="Y105" s="65">
        <f t="shared" si="38"/>
        <v>36.56</v>
      </c>
    </row>
    <row r="106" spans="1:25" x14ac:dyDescent="0.2">
      <c r="A106" s="272" t="s">
        <v>306</v>
      </c>
      <c r="B106" s="18" t="s">
        <v>307</v>
      </c>
      <c r="C106" s="272" t="s">
        <v>124</v>
      </c>
      <c r="D106" s="272" t="s">
        <v>101</v>
      </c>
      <c r="E106" s="63" t="s">
        <v>198</v>
      </c>
      <c r="F106" s="274">
        <f t="shared" si="39"/>
        <v>20.48</v>
      </c>
      <c r="G106" s="272">
        <v>3</v>
      </c>
      <c r="H106" s="65">
        <f t="shared" si="21"/>
        <v>0</v>
      </c>
      <c r="I106" s="65">
        <f t="shared" si="22"/>
        <v>0</v>
      </c>
      <c r="J106" s="65">
        <f t="shared" si="23"/>
        <v>0</v>
      </c>
      <c r="K106" s="65">
        <f t="shared" si="24"/>
        <v>20.48</v>
      </c>
      <c r="L106" s="65">
        <f t="shared" si="25"/>
        <v>0</v>
      </c>
      <c r="M106" s="66">
        <f t="shared" si="26"/>
        <v>0</v>
      </c>
      <c r="N106" s="66">
        <f t="shared" si="27"/>
        <v>0</v>
      </c>
      <c r="O106" s="66">
        <f t="shared" si="28"/>
        <v>0</v>
      </c>
      <c r="P106" s="66">
        <f t="shared" si="29"/>
        <v>0</v>
      </c>
      <c r="Q106" s="66">
        <f t="shared" si="30"/>
        <v>0</v>
      </c>
      <c r="R106" s="66">
        <f t="shared" si="31"/>
        <v>0</v>
      </c>
      <c r="S106" s="66">
        <f t="shared" si="32"/>
        <v>0</v>
      </c>
      <c r="T106" s="18">
        <f t="shared" si="33"/>
        <v>0</v>
      </c>
      <c r="U106" s="18">
        <f t="shared" si="34"/>
        <v>0</v>
      </c>
      <c r="V106" s="18">
        <f t="shared" si="35"/>
        <v>0</v>
      </c>
      <c r="W106" s="18">
        <f t="shared" si="36"/>
        <v>0</v>
      </c>
      <c r="X106" s="18">
        <f t="shared" si="37"/>
        <v>0</v>
      </c>
      <c r="Y106" s="65">
        <f t="shared" si="38"/>
        <v>20.48</v>
      </c>
    </row>
    <row r="107" spans="1:25" x14ac:dyDescent="0.2">
      <c r="A107" s="272" t="s">
        <v>308</v>
      </c>
      <c r="B107" s="18" t="s">
        <v>309</v>
      </c>
      <c r="C107" s="272" t="s">
        <v>124</v>
      </c>
      <c r="D107" s="272" t="s">
        <v>109</v>
      </c>
      <c r="E107" s="63" t="s">
        <v>180</v>
      </c>
      <c r="F107" s="274">
        <f t="shared" ref="F107:F138" si="40">MAX(H107:S107)</f>
        <v>22.52</v>
      </c>
      <c r="G107" s="272">
        <v>4</v>
      </c>
      <c r="H107" s="65">
        <f t="shared" si="21"/>
        <v>0</v>
      </c>
      <c r="I107" s="65">
        <f t="shared" si="22"/>
        <v>0</v>
      </c>
      <c r="J107" s="65">
        <f t="shared" si="23"/>
        <v>0</v>
      </c>
      <c r="K107" s="65">
        <f t="shared" si="24"/>
        <v>0</v>
      </c>
      <c r="L107" s="65">
        <f t="shared" si="25"/>
        <v>22.52</v>
      </c>
      <c r="M107" s="66">
        <f t="shared" si="26"/>
        <v>0</v>
      </c>
      <c r="N107" s="66">
        <f t="shared" si="27"/>
        <v>0</v>
      </c>
      <c r="O107" s="66">
        <f t="shared" si="28"/>
        <v>0</v>
      </c>
      <c r="P107" s="66">
        <f t="shared" si="29"/>
        <v>0</v>
      </c>
      <c r="Q107" s="66">
        <f t="shared" si="30"/>
        <v>0</v>
      </c>
      <c r="R107" s="66">
        <f t="shared" si="31"/>
        <v>0</v>
      </c>
      <c r="S107" s="66">
        <f t="shared" si="32"/>
        <v>0</v>
      </c>
      <c r="T107" s="18">
        <f t="shared" si="33"/>
        <v>0</v>
      </c>
      <c r="U107" s="18">
        <f t="shared" si="34"/>
        <v>0</v>
      </c>
      <c r="V107" s="18">
        <f t="shared" si="35"/>
        <v>0</v>
      </c>
      <c r="W107" s="18">
        <f t="shared" si="36"/>
        <v>0</v>
      </c>
      <c r="X107" s="18">
        <f t="shared" si="37"/>
        <v>0</v>
      </c>
      <c r="Y107" s="65">
        <f t="shared" si="38"/>
        <v>22.52</v>
      </c>
    </row>
    <row r="108" spans="1:25" x14ac:dyDescent="0.2">
      <c r="A108" s="272" t="s">
        <v>310</v>
      </c>
      <c r="B108" s="18" t="s">
        <v>311</v>
      </c>
      <c r="C108" s="272" t="s">
        <v>113</v>
      </c>
      <c r="D108" s="272" t="s">
        <v>109</v>
      </c>
      <c r="E108" s="63" t="s">
        <v>180</v>
      </c>
      <c r="F108" s="274">
        <f t="shared" si="40"/>
        <v>22.52</v>
      </c>
      <c r="G108" s="272">
        <v>4</v>
      </c>
      <c r="H108" s="65">
        <f t="shared" si="21"/>
        <v>0</v>
      </c>
      <c r="I108" s="65">
        <f t="shared" si="22"/>
        <v>0</v>
      </c>
      <c r="J108" s="65">
        <f t="shared" si="23"/>
        <v>0</v>
      </c>
      <c r="K108" s="65">
        <f t="shared" si="24"/>
        <v>0</v>
      </c>
      <c r="L108" s="65">
        <f t="shared" si="25"/>
        <v>22.52</v>
      </c>
      <c r="M108" s="66">
        <f t="shared" si="26"/>
        <v>0</v>
      </c>
      <c r="N108" s="66">
        <f t="shared" si="27"/>
        <v>0</v>
      </c>
      <c r="O108" s="66">
        <f t="shared" si="28"/>
        <v>0</v>
      </c>
      <c r="P108" s="66">
        <f t="shared" si="29"/>
        <v>0</v>
      </c>
      <c r="Q108" s="66">
        <f t="shared" si="30"/>
        <v>0</v>
      </c>
      <c r="R108" s="66">
        <f t="shared" si="31"/>
        <v>0</v>
      </c>
      <c r="S108" s="66">
        <f t="shared" si="32"/>
        <v>0</v>
      </c>
      <c r="T108" s="18">
        <f t="shared" si="33"/>
        <v>0</v>
      </c>
      <c r="U108" s="18">
        <f t="shared" si="34"/>
        <v>0</v>
      </c>
      <c r="V108" s="18">
        <f t="shared" si="35"/>
        <v>0</v>
      </c>
      <c r="W108" s="18">
        <f t="shared" si="36"/>
        <v>0</v>
      </c>
      <c r="X108" s="18">
        <f t="shared" si="37"/>
        <v>0</v>
      </c>
      <c r="Y108" s="65">
        <f t="shared" si="38"/>
        <v>22.52</v>
      </c>
    </row>
    <row r="109" spans="1:25" x14ac:dyDescent="0.2">
      <c r="A109" s="273" t="s">
        <v>928</v>
      </c>
      <c r="B109" s="159" t="s">
        <v>929</v>
      </c>
      <c r="C109" s="273" t="s">
        <v>127</v>
      </c>
      <c r="D109" s="273" t="s">
        <v>109</v>
      </c>
      <c r="E109" s="160" t="s">
        <v>147</v>
      </c>
      <c r="F109" s="274">
        <f t="shared" si="40"/>
        <v>24.56</v>
      </c>
      <c r="G109" s="272"/>
      <c r="H109" s="65">
        <f t="shared" si="21"/>
        <v>0</v>
      </c>
      <c r="I109" s="65">
        <f t="shared" si="22"/>
        <v>0</v>
      </c>
      <c r="J109" s="65">
        <f t="shared" si="23"/>
        <v>0</v>
      </c>
      <c r="K109" s="65">
        <f t="shared" si="24"/>
        <v>0</v>
      </c>
      <c r="L109" s="65">
        <f t="shared" si="25"/>
        <v>0</v>
      </c>
      <c r="M109" s="66">
        <f t="shared" si="26"/>
        <v>24.56</v>
      </c>
      <c r="N109" s="66">
        <f t="shared" si="27"/>
        <v>0</v>
      </c>
      <c r="O109" s="66">
        <f t="shared" si="28"/>
        <v>0</v>
      </c>
      <c r="P109" s="66">
        <f t="shared" si="29"/>
        <v>0</v>
      </c>
      <c r="Q109" s="66">
        <f t="shared" si="30"/>
        <v>0</v>
      </c>
      <c r="R109" s="66">
        <f t="shared" si="31"/>
        <v>0</v>
      </c>
      <c r="S109" s="66">
        <f t="shared" si="32"/>
        <v>0</v>
      </c>
      <c r="T109" s="18">
        <f t="shared" si="33"/>
        <v>0</v>
      </c>
      <c r="U109" s="18">
        <f t="shared" si="34"/>
        <v>0</v>
      </c>
      <c r="V109" s="18">
        <f t="shared" si="35"/>
        <v>0</v>
      </c>
      <c r="W109" s="18">
        <f t="shared" si="36"/>
        <v>0</v>
      </c>
      <c r="X109" s="18">
        <f t="shared" si="37"/>
        <v>0</v>
      </c>
      <c r="Y109" s="161">
        <f t="shared" si="38"/>
        <v>24.56</v>
      </c>
    </row>
    <row r="110" spans="1:25" x14ac:dyDescent="0.2">
      <c r="A110" s="273" t="s">
        <v>930</v>
      </c>
      <c r="B110" s="159" t="s">
        <v>931</v>
      </c>
      <c r="C110" s="273" t="s">
        <v>127</v>
      </c>
      <c r="D110" s="273" t="s">
        <v>109</v>
      </c>
      <c r="E110" s="160" t="s">
        <v>144</v>
      </c>
      <c r="F110" s="274">
        <f t="shared" si="40"/>
        <v>40.159999999999997</v>
      </c>
      <c r="G110" s="272"/>
      <c r="H110" s="65">
        <f t="shared" si="21"/>
        <v>0</v>
      </c>
      <c r="I110" s="65">
        <f t="shared" si="22"/>
        <v>0</v>
      </c>
      <c r="J110" s="65">
        <f t="shared" si="23"/>
        <v>0</v>
      </c>
      <c r="K110" s="65">
        <f t="shared" si="24"/>
        <v>0</v>
      </c>
      <c r="L110" s="65">
        <f t="shared" si="25"/>
        <v>0</v>
      </c>
      <c r="M110" s="66">
        <f t="shared" si="26"/>
        <v>0</v>
      </c>
      <c r="N110" s="66">
        <f t="shared" si="27"/>
        <v>0</v>
      </c>
      <c r="O110" s="66">
        <f t="shared" si="28"/>
        <v>0</v>
      </c>
      <c r="P110" s="66">
        <f t="shared" si="29"/>
        <v>0</v>
      </c>
      <c r="Q110" s="66">
        <f t="shared" si="30"/>
        <v>0</v>
      </c>
      <c r="R110" s="66">
        <f t="shared" si="31"/>
        <v>40.159999999999997</v>
      </c>
      <c r="S110" s="66">
        <f t="shared" si="32"/>
        <v>0</v>
      </c>
      <c r="T110" s="18">
        <f t="shared" si="33"/>
        <v>0</v>
      </c>
      <c r="U110" s="18">
        <f t="shared" si="34"/>
        <v>0</v>
      </c>
      <c r="V110" s="18">
        <f t="shared" si="35"/>
        <v>0</v>
      </c>
      <c r="W110" s="18">
        <f t="shared" si="36"/>
        <v>0</v>
      </c>
      <c r="X110" s="18">
        <f t="shared" si="37"/>
        <v>0</v>
      </c>
      <c r="Y110" s="161">
        <f t="shared" si="38"/>
        <v>40.159999999999997</v>
      </c>
    </row>
    <row r="111" spans="1:25" x14ac:dyDescent="0.2">
      <c r="A111" s="273" t="s">
        <v>932</v>
      </c>
      <c r="B111" s="159" t="s">
        <v>933</v>
      </c>
      <c r="C111" s="273" t="s">
        <v>127</v>
      </c>
      <c r="D111" s="273" t="s">
        <v>109</v>
      </c>
      <c r="E111" s="160" t="s">
        <v>241</v>
      </c>
      <c r="F111" s="274">
        <f t="shared" si="40"/>
        <v>3.2</v>
      </c>
      <c r="G111" s="272"/>
      <c r="H111" s="65">
        <f t="shared" si="21"/>
        <v>0</v>
      </c>
      <c r="I111" s="65">
        <f t="shared" si="22"/>
        <v>0</v>
      </c>
      <c r="J111" s="65">
        <f t="shared" si="23"/>
        <v>0</v>
      </c>
      <c r="K111" s="65">
        <f t="shared" si="24"/>
        <v>0</v>
      </c>
      <c r="L111" s="65">
        <f t="shared" si="25"/>
        <v>0</v>
      </c>
      <c r="M111" s="66">
        <f t="shared" si="26"/>
        <v>0</v>
      </c>
      <c r="N111" s="66">
        <f t="shared" si="27"/>
        <v>0</v>
      </c>
      <c r="O111" s="66">
        <f t="shared" si="28"/>
        <v>0</v>
      </c>
      <c r="P111" s="66">
        <f t="shared" si="29"/>
        <v>3.2</v>
      </c>
      <c r="Q111" s="66">
        <f t="shared" si="30"/>
        <v>0</v>
      </c>
      <c r="R111" s="66">
        <f t="shared" si="31"/>
        <v>0</v>
      </c>
      <c r="S111" s="66">
        <f t="shared" si="32"/>
        <v>0</v>
      </c>
      <c r="T111" s="18">
        <f t="shared" si="33"/>
        <v>0</v>
      </c>
      <c r="U111" s="18">
        <f t="shared" si="34"/>
        <v>0</v>
      </c>
      <c r="V111" s="18">
        <f t="shared" si="35"/>
        <v>0</v>
      </c>
      <c r="W111" s="18">
        <f t="shared" si="36"/>
        <v>0</v>
      </c>
      <c r="X111" s="18">
        <f t="shared" si="37"/>
        <v>0</v>
      </c>
      <c r="Y111" s="161">
        <f t="shared" si="38"/>
        <v>3.2</v>
      </c>
    </row>
    <row r="112" spans="1:25" x14ac:dyDescent="0.2">
      <c r="A112" s="273" t="s">
        <v>934</v>
      </c>
      <c r="B112" s="159" t="s">
        <v>935</v>
      </c>
      <c r="C112" s="273" t="s">
        <v>127</v>
      </c>
      <c r="D112" s="273" t="s">
        <v>109</v>
      </c>
      <c r="E112" s="160" t="s">
        <v>241</v>
      </c>
      <c r="F112" s="274">
        <f t="shared" si="40"/>
        <v>3.2</v>
      </c>
      <c r="G112" s="272"/>
      <c r="H112" s="65">
        <f t="shared" si="21"/>
        <v>0</v>
      </c>
      <c r="I112" s="65">
        <f t="shared" si="22"/>
        <v>0</v>
      </c>
      <c r="J112" s="65">
        <f t="shared" si="23"/>
        <v>0</v>
      </c>
      <c r="K112" s="65">
        <f t="shared" si="24"/>
        <v>0</v>
      </c>
      <c r="L112" s="65">
        <f t="shared" si="25"/>
        <v>0</v>
      </c>
      <c r="M112" s="66">
        <f t="shared" si="26"/>
        <v>0</v>
      </c>
      <c r="N112" s="66">
        <f t="shared" si="27"/>
        <v>0</v>
      </c>
      <c r="O112" s="66">
        <f t="shared" si="28"/>
        <v>0</v>
      </c>
      <c r="P112" s="66">
        <f t="shared" si="29"/>
        <v>3.2</v>
      </c>
      <c r="Q112" s="66">
        <f t="shared" si="30"/>
        <v>0</v>
      </c>
      <c r="R112" s="66">
        <f t="shared" si="31"/>
        <v>0</v>
      </c>
      <c r="S112" s="66">
        <f t="shared" si="32"/>
        <v>0</v>
      </c>
      <c r="T112" s="18">
        <f t="shared" si="33"/>
        <v>0</v>
      </c>
      <c r="U112" s="18">
        <f t="shared" si="34"/>
        <v>0</v>
      </c>
      <c r="V112" s="18">
        <f t="shared" si="35"/>
        <v>0</v>
      </c>
      <c r="W112" s="18">
        <f t="shared" si="36"/>
        <v>0</v>
      </c>
      <c r="X112" s="18">
        <f t="shared" si="37"/>
        <v>0</v>
      </c>
      <c r="Y112" s="161">
        <f t="shared" si="38"/>
        <v>3.2</v>
      </c>
    </row>
    <row r="113" spans="1:25" x14ac:dyDescent="0.2">
      <c r="A113" s="272" t="s">
        <v>312</v>
      </c>
      <c r="B113" s="18" t="s">
        <v>313</v>
      </c>
      <c r="C113" s="272" t="s">
        <v>100</v>
      </c>
      <c r="D113" s="272" t="s">
        <v>101</v>
      </c>
      <c r="E113" s="63"/>
      <c r="F113" s="274">
        <f t="shared" si="40"/>
        <v>0</v>
      </c>
      <c r="G113" s="272"/>
      <c r="H113" s="65">
        <f t="shared" si="21"/>
        <v>0</v>
      </c>
      <c r="I113" s="65">
        <f t="shared" si="22"/>
        <v>0</v>
      </c>
      <c r="J113" s="65">
        <f t="shared" si="23"/>
        <v>0</v>
      </c>
      <c r="K113" s="65">
        <f t="shared" si="24"/>
        <v>0</v>
      </c>
      <c r="L113" s="65">
        <f t="shared" si="25"/>
        <v>0</v>
      </c>
      <c r="M113" s="66">
        <f t="shared" si="26"/>
        <v>0</v>
      </c>
      <c r="N113" s="66">
        <f t="shared" si="27"/>
        <v>0</v>
      </c>
      <c r="O113" s="66">
        <f t="shared" si="28"/>
        <v>0</v>
      </c>
      <c r="P113" s="66">
        <f t="shared" si="29"/>
        <v>0</v>
      </c>
      <c r="Q113" s="66">
        <f t="shared" si="30"/>
        <v>0</v>
      </c>
      <c r="R113" s="66">
        <f t="shared" si="31"/>
        <v>0</v>
      </c>
      <c r="S113" s="66">
        <f t="shared" si="32"/>
        <v>0</v>
      </c>
      <c r="T113" s="18">
        <f t="shared" si="33"/>
        <v>0</v>
      </c>
      <c r="U113" s="18">
        <f t="shared" si="34"/>
        <v>0</v>
      </c>
      <c r="V113" s="18">
        <f t="shared" si="35"/>
        <v>0</v>
      </c>
      <c r="W113" s="18">
        <f t="shared" si="36"/>
        <v>0</v>
      </c>
      <c r="X113" s="18">
        <f t="shared" si="37"/>
        <v>0</v>
      </c>
      <c r="Y113" s="65">
        <f t="shared" si="38"/>
        <v>0</v>
      </c>
    </row>
    <row r="114" spans="1:25" x14ac:dyDescent="0.2">
      <c r="A114" s="272" t="s">
        <v>314</v>
      </c>
      <c r="B114" s="18" t="s">
        <v>315</v>
      </c>
      <c r="C114" s="272" t="s">
        <v>124</v>
      </c>
      <c r="D114" s="272" t="s">
        <v>101</v>
      </c>
      <c r="E114" s="63"/>
      <c r="F114" s="274">
        <f t="shared" si="40"/>
        <v>0</v>
      </c>
      <c r="G114" s="272"/>
      <c r="H114" s="65">
        <f t="shared" si="21"/>
        <v>0</v>
      </c>
      <c r="I114" s="65">
        <f t="shared" si="22"/>
        <v>0</v>
      </c>
      <c r="J114" s="65">
        <f t="shared" si="23"/>
        <v>0</v>
      </c>
      <c r="K114" s="65">
        <f t="shared" si="24"/>
        <v>0</v>
      </c>
      <c r="L114" s="65">
        <f t="shared" si="25"/>
        <v>0</v>
      </c>
      <c r="M114" s="66">
        <f t="shared" si="26"/>
        <v>0</v>
      </c>
      <c r="N114" s="66">
        <f t="shared" si="27"/>
        <v>0</v>
      </c>
      <c r="O114" s="66">
        <f t="shared" si="28"/>
        <v>0</v>
      </c>
      <c r="P114" s="66">
        <f t="shared" si="29"/>
        <v>0</v>
      </c>
      <c r="Q114" s="66">
        <f t="shared" si="30"/>
        <v>0</v>
      </c>
      <c r="R114" s="66">
        <f t="shared" si="31"/>
        <v>0</v>
      </c>
      <c r="S114" s="66">
        <f t="shared" si="32"/>
        <v>0</v>
      </c>
      <c r="T114" s="18">
        <f t="shared" si="33"/>
        <v>0</v>
      </c>
      <c r="U114" s="18">
        <f t="shared" si="34"/>
        <v>0</v>
      </c>
      <c r="V114" s="18">
        <f t="shared" si="35"/>
        <v>0</v>
      </c>
      <c r="W114" s="18">
        <f t="shared" si="36"/>
        <v>0</v>
      </c>
      <c r="X114" s="18">
        <f t="shared" si="37"/>
        <v>0</v>
      </c>
      <c r="Y114" s="65">
        <f t="shared" si="38"/>
        <v>0</v>
      </c>
    </row>
    <row r="115" spans="1:25" x14ac:dyDescent="0.2">
      <c r="A115" s="272" t="s">
        <v>316</v>
      </c>
      <c r="B115" s="18" t="s">
        <v>317</v>
      </c>
      <c r="C115" s="272" t="s">
        <v>124</v>
      </c>
      <c r="D115" s="272" t="s">
        <v>101</v>
      </c>
      <c r="E115" s="63"/>
      <c r="F115" s="274">
        <f t="shared" si="40"/>
        <v>0</v>
      </c>
      <c r="G115" s="272"/>
      <c r="H115" s="65">
        <f t="shared" si="21"/>
        <v>0</v>
      </c>
      <c r="I115" s="65">
        <f t="shared" si="22"/>
        <v>0</v>
      </c>
      <c r="J115" s="65">
        <f t="shared" si="23"/>
        <v>0</v>
      </c>
      <c r="K115" s="65">
        <f t="shared" si="24"/>
        <v>0</v>
      </c>
      <c r="L115" s="65">
        <f t="shared" si="25"/>
        <v>0</v>
      </c>
      <c r="M115" s="66">
        <f t="shared" si="26"/>
        <v>0</v>
      </c>
      <c r="N115" s="66">
        <f t="shared" si="27"/>
        <v>0</v>
      </c>
      <c r="O115" s="66">
        <f t="shared" si="28"/>
        <v>0</v>
      </c>
      <c r="P115" s="66">
        <f t="shared" si="29"/>
        <v>0</v>
      </c>
      <c r="Q115" s="66">
        <f t="shared" si="30"/>
        <v>0</v>
      </c>
      <c r="R115" s="66">
        <f t="shared" si="31"/>
        <v>0</v>
      </c>
      <c r="S115" s="66">
        <f t="shared" si="32"/>
        <v>0</v>
      </c>
      <c r="T115" s="18">
        <f t="shared" si="33"/>
        <v>0</v>
      </c>
      <c r="U115" s="18">
        <f t="shared" si="34"/>
        <v>0</v>
      </c>
      <c r="V115" s="18">
        <f t="shared" si="35"/>
        <v>0</v>
      </c>
      <c r="W115" s="18">
        <f t="shared" si="36"/>
        <v>0</v>
      </c>
      <c r="X115" s="18">
        <f t="shared" si="37"/>
        <v>0</v>
      </c>
      <c r="Y115" s="65">
        <f t="shared" si="38"/>
        <v>0</v>
      </c>
    </row>
    <row r="116" spans="1:25" x14ac:dyDescent="0.2">
      <c r="A116" s="272" t="s">
        <v>318</v>
      </c>
      <c r="B116" s="18" t="s">
        <v>319</v>
      </c>
      <c r="C116" s="272" t="s">
        <v>124</v>
      </c>
      <c r="D116" s="272" t="s">
        <v>109</v>
      </c>
      <c r="E116" s="63" t="s">
        <v>163</v>
      </c>
      <c r="F116" s="274">
        <f t="shared" si="40"/>
        <v>30.04</v>
      </c>
      <c r="G116" s="272">
        <v>7</v>
      </c>
      <c r="H116" s="65">
        <f t="shared" si="21"/>
        <v>0</v>
      </c>
      <c r="I116" s="65">
        <f t="shared" si="22"/>
        <v>0</v>
      </c>
      <c r="J116" s="65">
        <f t="shared" si="23"/>
        <v>0</v>
      </c>
      <c r="K116" s="65">
        <f t="shared" si="24"/>
        <v>0</v>
      </c>
      <c r="L116" s="65">
        <f t="shared" si="25"/>
        <v>0</v>
      </c>
      <c r="M116" s="66">
        <f t="shared" si="26"/>
        <v>0</v>
      </c>
      <c r="N116" s="66">
        <f t="shared" si="27"/>
        <v>0</v>
      </c>
      <c r="O116" s="66">
        <f t="shared" si="28"/>
        <v>30.04</v>
      </c>
      <c r="P116" s="66">
        <f t="shared" si="29"/>
        <v>0</v>
      </c>
      <c r="Q116" s="66">
        <f t="shared" si="30"/>
        <v>0</v>
      </c>
      <c r="R116" s="66">
        <f t="shared" si="31"/>
        <v>0</v>
      </c>
      <c r="S116" s="66">
        <f t="shared" si="32"/>
        <v>0</v>
      </c>
      <c r="T116" s="18">
        <f t="shared" si="33"/>
        <v>0</v>
      </c>
      <c r="U116" s="18">
        <f t="shared" si="34"/>
        <v>0</v>
      </c>
      <c r="V116" s="18">
        <f t="shared" si="35"/>
        <v>0</v>
      </c>
      <c r="W116" s="18">
        <f t="shared" si="36"/>
        <v>0</v>
      </c>
      <c r="X116" s="18">
        <f t="shared" si="37"/>
        <v>0</v>
      </c>
      <c r="Y116" s="65">
        <f t="shared" si="38"/>
        <v>30.04</v>
      </c>
    </row>
    <row r="117" spans="1:25" x14ac:dyDescent="0.2">
      <c r="A117" s="272" t="s">
        <v>320</v>
      </c>
      <c r="B117" s="18" t="s">
        <v>321</v>
      </c>
      <c r="C117" s="272" t="s">
        <v>100</v>
      </c>
      <c r="D117" s="272" t="s">
        <v>101</v>
      </c>
      <c r="E117" s="63" t="s">
        <v>198</v>
      </c>
      <c r="F117" s="274">
        <f t="shared" si="40"/>
        <v>20.48</v>
      </c>
      <c r="G117" s="272">
        <v>3</v>
      </c>
      <c r="H117" s="65">
        <f t="shared" si="21"/>
        <v>0</v>
      </c>
      <c r="I117" s="65">
        <f t="shared" si="22"/>
        <v>0</v>
      </c>
      <c r="J117" s="65">
        <f t="shared" si="23"/>
        <v>0</v>
      </c>
      <c r="K117" s="65">
        <f t="shared" si="24"/>
        <v>20.48</v>
      </c>
      <c r="L117" s="65">
        <f t="shared" si="25"/>
        <v>0</v>
      </c>
      <c r="M117" s="66">
        <f t="shared" si="26"/>
        <v>0</v>
      </c>
      <c r="N117" s="66">
        <f t="shared" si="27"/>
        <v>0</v>
      </c>
      <c r="O117" s="66">
        <f t="shared" si="28"/>
        <v>0</v>
      </c>
      <c r="P117" s="66">
        <f t="shared" si="29"/>
        <v>0</v>
      </c>
      <c r="Q117" s="66">
        <f t="shared" si="30"/>
        <v>0</v>
      </c>
      <c r="R117" s="66">
        <f t="shared" si="31"/>
        <v>0</v>
      </c>
      <c r="S117" s="66">
        <f t="shared" si="32"/>
        <v>0</v>
      </c>
      <c r="T117" s="18">
        <f t="shared" si="33"/>
        <v>0</v>
      </c>
      <c r="U117" s="18">
        <f t="shared" si="34"/>
        <v>0</v>
      </c>
      <c r="V117" s="18">
        <f t="shared" si="35"/>
        <v>0</v>
      </c>
      <c r="W117" s="18">
        <f t="shared" si="36"/>
        <v>0</v>
      </c>
      <c r="X117" s="18">
        <f t="shared" si="37"/>
        <v>0</v>
      </c>
      <c r="Y117" s="65">
        <f t="shared" si="38"/>
        <v>20.48</v>
      </c>
    </row>
    <row r="118" spans="1:25" x14ac:dyDescent="0.2">
      <c r="A118" s="272" t="s">
        <v>322</v>
      </c>
      <c r="B118" s="18" t="s">
        <v>323</v>
      </c>
      <c r="C118" s="272" t="s">
        <v>100</v>
      </c>
      <c r="D118" s="272" t="s">
        <v>101</v>
      </c>
      <c r="E118" s="63" t="s">
        <v>147</v>
      </c>
      <c r="F118" s="274">
        <f t="shared" si="40"/>
        <v>24.56</v>
      </c>
      <c r="G118" s="272">
        <v>5</v>
      </c>
      <c r="H118" s="65">
        <f t="shared" si="21"/>
        <v>0</v>
      </c>
      <c r="I118" s="65">
        <f t="shared" si="22"/>
        <v>0</v>
      </c>
      <c r="J118" s="65">
        <f t="shared" si="23"/>
        <v>0</v>
      </c>
      <c r="K118" s="65">
        <f t="shared" si="24"/>
        <v>0</v>
      </c>
      <c r="L118" s="65">
        <f t="shared" si="25"/>
        <v>0</v>
      </c>
      <c r="M118" s="66">
        <f t="shared" si="26"/>
        <v>24.56</v>
      </c>
      <c r="N118" s="66">
        <f t="shared" si="27"/>
        <v>0</v>
      </c>
      <c r="O118" s="66">
        <f t="shared" si="28"/>
        <v>0</v>
      </c>
      <c r="P118" s="66">
        <f t="shared" si="29"/>
        <v>0</v>
      </c>
      <c r="Q118" s="66">
        <f t="shared" si="30"/>
        <v>0</v>
      </c>
      <c r="R118" s="66">
        <f t="shared" si="31"/>
        <v>0</v>
      </c>
      <c r="S118" s="66">
        <f t="shared" si="32"/>
        <v>0</v>
      </c>
      <c r="T118" s="18">
        <f t="shared" si="33"/>
        <v>0</v>
      </c>
      <c r="U118" s="18">
        <f t="shared" si="34"/>
        <v>0</v>
      </c>
      <c r="V118" s="18">
        <f t="shared" si="35"/>
        <v>0</v>
      </c>
      <c r="W118" s="18">
        <f t="shared" si="36"/>
        <v>0</v>
      </c>
      <c r="X118" s="18">
        <f t="shared" si="37"/>
        <v>0</v>
      </c>
      <c r="Y118" s="65">
        <f t="shared" si="38"/>
        <v>24.56</v>
      </c>
    </row>
    <row r="119" spans="1:25" x14ac:dyDescent="0.2">
      <c r="A119" s="272" t="s">
        <v>324</v>
      </c>
      <c r="B119" s="18" t="s">
        <v>325</v>
      </c>
      <c r="C119" s="272" t="s">
        <v>100</v>
      </c>
      <c r="D119" s="272" t="s">
        <v>101</v>
      </c>
      <c r="E119" s="63" t="s">
        <v>241</v>
      </c>
      <c r="F119" s="274">
        <f t="shared" si="40"/>
        <v>3.2</v>
      </c>
      <c r="G119" s="272">
        <v>7</v>
      </c>
      <c r="H119" s="65">
        <f t="shared" si="21"/>
        <v>0</v>
      </c>
      <c r="I119" s="65">
        <f t="shared" si="22"/>
        <v>0</v>
      </c>
      <c r="J119" s="65">
        <f t="shared" si="23"/>
        <v>0</v>
      </c>
      <c r="K119" s="65">
        <f t="shared" si="24"/>
        <v>0</v>
      </c>
      <c r="L119" s="65">
        <f t="shared" si="25"/>
        <v>0</v>
      </c>
      <c r="M119" s="66">
        <f t="shared" si="26"/>
        <v>0</v>
      </c>
      <c r="N119" s="66">
        <f t="shared" si="27"/>
        <v>0</v>
      </c>
      <c r="O119" s="66">
        <f t="shared" si="28"/>
        <v>0</v>
      </c>
      <c r="P119" s="66">
        <f t="shared" si="29"/>
        <v>3.2</v>
      </c>
      <c r="Q119" s="66">
        <f t="shared" si="30"/>
        <v>0</v>
      </c>
      <c r="R119" s="66">
        <f t="shared" si="31"/>
        <v>0</v>
      </c>
      <c r="S119" s="66">
        <f t="shared" si="32"/>
        <v>0</v>
      </c>
      <c r="T119" s="18">
        <f t="shared" si="33"/>
        <v>0</v>
      </c>
      <c r="U119" s="18">
        <f t="shared" si="34"/>
        <v>0</v>
      </c>
      <c r="V119" s="18">
        <f t="shared" si="35"/>
        <v>0</v>
      </c>
      <c r="W119" s="18">
        <f t="shared" si="36"/>
        <v>0</v>
      </c>
      <c r="X119" s="18">
        <f t="shared" si="37"/>
        <v>0</v>
      </c>
      <c r="Y119" s="65">
        <f t="shared" si="38"/>
        <v>3.2</v>
      </c>
    </row>
    <row r="120" spans="1:25" x14ac:dyDescent="0.2">
      <c r="A120" s="272" t="s">
        <v>326</v>
      </c>
      <c r="B120" s="18" t="s">
        <v>327</v>
      </c>
      <c r="C120" s="272" t="s">
        <v>130</v>
      </c>
      <c r="D120" s="272" t="s">
        <v>101</v>
      </c>
      <c r="E120" s="63"/>
      <c r="F120" s="274">
        <f t="shared" si="40"/>
        <v>0</v>
      </c>
      <c r="G120" s="272"/>
      <c r="H120" s="65">
        <f t="shared" si="21"/>
        <v>0</v>
      </c>
      <c r="I120" s="65">
        <f t="shared" si="22"/>
        <v>0</v>
      </c>
      <c r="J120" s="65">
        <f t="shared" si="23"/>
        <v>0</v>
      </c>
      <c r="K120" s="65">
        <f t="shared" si="24"/>
        <v>0</v>
      </c>
      <c r="L120" s="65">
        <f t="shared" si="25"/>
        <v>0</v>
      </c>
      <c r="M120" s="66">
        <f t="shared" si="26"/>
        <v>0</v>
      </c>
      <c r="N120" s="66">
        <f t="shared" si="27"/>
        <v>0</v>
      </c>
      <c r="O120" s="66">
        <f t="shared" si="28"/>
        <v>0</v>
      </c>
      <c r="P120" s="66">
        <f t="shared" si="29"/>
        <v>0</v>
      </c>
      <c r="Q120" s="66">
        <f t="shared" si="30"/>
        <v>0</v>
      </c>
      <c r="R120" s="66">
        <f t="shared" si="31"/>
        <v>0</v>
      </c>
      <c r="S120" s="66">
        <f t="shared" si="32"/>
        <v>0</v>
      </c>
      <c r="T120" s="18">
        <f t="shared" si="33"/>
        <v>0</v>
      </c>
      <c r="U120" s="18">
        <f t="shared" si="34"/>
        <v>0</v>
      </c>
      <c r="V120" s="18">
        <f t="shared" si="35"/>
        <v>0</v>
      </c>
      <c r="W120" s="18">
        <f t="shared" si="36"/>
        <v>0</v>
      </c>
      <c r="X120" s="18">
        <f t="shared" si="37"/>
        <v>0</v>
      </c>
      <c r="Y120" s="65">
        <f t="shared" si="38"/>
        <v>0</v>
      </c>
    </row>
    <row r="121" spans="1:25" x14ac:dyDescent="0.2">
      <c r="A121" s="272" t="s">
        <v>328</v>
      </c>
      <c r="B121" s="18" t="s">
        <v>329</v>
      </c>
      <c r="C121" s="272" t="s">
        <v>124</v>
      </c>
      <c r="D121" s="272" t="s">
        <v>101</v>
      </c>
      <c r="E121" s="63"/>
      <c r="F121" s="274">
        <f t="shared" si="40"/>
        <v>0</v>
      </c>
      <c r="G121" s="272"/>
      <c r="H121" s="65">
        <f t="shared" si="21"/>
        <v>0</v>
      </c>
      <c r="I121" s="65">
        <f t="shared" si="22"/>
        <v>0</v>
      </c>
      <c r="J121" s="65">
        <f t="shared" si="23"/>
        <v>0</v>
      </c>
      <c r="K121" s="65">
        <f t="shared" si="24"/>
        <v>0</v>
      </c>
      <c r="L121" s="65">
        <f t="shared" si="25"/>
        <v>0</v>
      </c>
      <c r="M121" s="66">
        <f t="shared" si="26"/>
        <v>0</v>
      </c>
      <c r="N121" s="66">
        <f t="shared" si="27"/>
        <v>0</v>
      </c>
      <c r="O121" s="66">
        <f t="shared" si="28"/>
        <v>0</v>
      </c>
      <c r="P121" s="66">
        <f t="shared" si="29"/>
        <v>0</v>
      </c>
      <c r="Q121" s="66">
        <f t="shared" si="30"/>
        <v>0</v>
      </c>
      <c r="R121" s="66">
        <f t="shared" si="31"/>
        <v>0</v>
      </c>
      <c r="S121" s="66">
        <f t="shared" si="32"/>
        <v>0</v>
      </c>
      <c r="T121" s="18">
        <f t="shared" si="33"/>
        <v>0</v>
      </c>
      <c r="U121" s="18">
        <f t="shared" si="34"/>
        <v>0</v>
      </c>
      <c r="V121" s="18">
        <f t="shared" si="35"/>
        <v>0</v>
      </c>
      <c r="W121" s="18">
        <f t="shared" si="36"/>
        <v>0</v>
      </c>
      <c r="X121" s="18">
        <f t="shared" si="37"/>
        <v>0</v>
      </c>
      <c r="Y121" s="65">
        <f t="shared" si="38"/>
        <v>0</v>
      </c>
    </row>
    <row r="122" spans="1:25" x14ac:dyDescent="0.2">
      <c r="A122" s="272" t="s">
        <v>330</v>
      </c>
      <c r="B122" s="18" t="s">
        <v>331</v>
      </c>
      <c r="C122" s="272" t="s">
        <v>130</v>
      </c>
      <c r="D122" s="272" t="s">
        <v>248</v>
      </c>
      <c r="E122" s="63" t="s">
        <v>160</v>
      </c>
      <c r="F122" s="274">
        <f t="shared" si="40"/>
        <v>36.56</v>
      </c>
      <c r="G122" s="272">
        <v>9</v>
      </c>
      <c r="H122" s="65">
        <f t="shared" si="21"/>
        <v>0</v>
      </c>
      <c r="I122" s="65">
        <f t="shared" si="22"/>
        <v>0</v>
      </c>
      <c r="J122" s="65">
        <f t="shared" si="23"/>
        <v>0</v>
      </c>
      <c r="K122" s="65">
        <f t="shared" si="24"/>
        <v>0</v>
      </c>
      <c r="L122" s="65">
        <f t="shared" si="25"/>
        <v>0</v>
      </c>
      <c r="M122" s="66">
        <f t="shared" si="26"/>
        <v>0</v>
      </c>
      <c r="N122" s="66">
        <f t="shared" si="27"/>
        <v>0</v>
      </c>
      <c r="O122" s="66">
        <f t="shared" si="28"/>
        <v>0</v>
      </c>
      <c r="P122" s="66">
        <f t="shared" si="29"/>
        <v>0</v>
      </c>
      <c r="Q122" s="66">
        <f t="shared" si="30"/>
        <v>36.56</v>
      </c>
      <c r="R122" s="66">
        <f t="shared" si="31"/>
        <v>0</v>
      </c>
      <c r="S122" s="66">
        <f t="shared" si="32"/>
        <v>0</v>
      </c>
      <c r="T122" s="18">
        <f t="shared" si="33"/>
        <v>0</v>
      </c>
      <c r="U122" s="18">
        <f t="shared" si="34"/>
        <v>0</v>
      </c>
      <c r="V122" s="18">
        <f t="shared" si="35"/>
        <v>0</v>
      </c>
      <c r="W122" s="18">
        <f t="shared" si="36"/>
        <v>0</v>
      </c>
      <c r="X122" s="18">
        <f t="shared" si="37"/>
        <v>0</v>
      </c>
      <c r="Y122" s="65">
        <f t="shared" si="38"/>
        <v>36.56</v>
      </c>
    </row>
    <row r="123" spans="1:25" x14ac:dyDescent="0.2">
      <c r="A123" s="272" t="s">
        <v>332</v>
      </c>
      <c r="B123" s="18" t="s">
        <v>333</v>
      </c>
      <c r="C123" s="272" t="s">
        <v>127</v>
      </c>
      <c r="D123" s="272" t="s">
        <v>101</v>
      </c>
      <c r="E123" s="63"/>
      <c r="F123" s="274">
        <f t="shared" si="40"/>
        <v>0</v>
      </c>
      <c r="G123" s="272"/>
      <c r="H123" s="65">
        <f t="shared" si="21"/>
        <v>0</v>
      </c>
      <c r="I123" s="65">
        <f t="shared" si="22"/>
        <v>0</v>
      </c>
      <c r="J123" s="65">
        <f t="shared" si="23"/>
        <v>0</v>
      </c>
      <c r="K123" s="65">
        <f t="shared" si="24"/>
        <v>0</v>
      </c>
      <c r="L123" s="65">
        <f t="shared" si="25"/>
        <v>0</v>
      </c>
      <c r="M123" s="66">
        <f t="shared" si="26"/>
        <v>0</v>
      </c>
      <c r="N123" s="66">
        <f t="shared" si="27"/>
        <v>0</v>
      </c>
      <c r="O123" s="66">
        <f t="shared" si="28"/>
        <v>0</v>
      </c>
      <c r="P123" s="66">
        <f t="shared" si="29"/>
        <v>0</v>
      </c>
      <c r="Q123" s="66">
        <f t="shared" si="30"/>
        <v>0</v>
      </c>
      <c r="R123" s="66">
        <f t="shared" si="31"/>
        <v>0</v>
      </c>
      <c r="S123" s="66">
        <f t="shared" si="32"/>
        <v>0</v>
      </c>
      <c r="T123" s="18">
        <f t="shared" si="33"/>
        <v>0</v>
      </c>
      <c r="U123" s="18">
        <f t="shared" si="34"/>
        <v>0</v>
      </c>
      <c r="V123" s="18">
        <f t="shared" si="35"/>
        <v>0</v>
      </c>
      <c r="W123" s="18">
        <f t="shared" si="36"/>
        <v>0</v>
      </c>
      <c r="X123" s="18">
        <f t="shared" si="37"/>
        <v>0</v>
      </c>
      <c r="Y123" s="65">
        <f t="shared" si="38"/>
        <v>0</v>
      </c>
    </row>
    <row r="124" spans="1:25" x14ac:dyDescent="0.2">
      <c r="A124" s="272" t="s">
        <v>334</v>
      </c>
      <c r="B124" s="18" t="s">
        <v>335</v>
      </c>
      <c r="C124" s="272" t="s">
        <v>124</v>
      </c>
      <c r="D124" s="272" t="s">
        <v>109</v>
      </c>
      <c r="E124" s="63" t="s">
        <v>163</v>
      </c>
      <c r="F124" s="274">
        <f t="shared" si="40"/>
        <v>30.04</v>
      </c>
      <c r="G124" s="272">
        <v>7</v>
      </c>
      <c r="H124" s="65">
        <f t="shared" si="21"/>
        <v>0</v>
      </c>
      <c r="I124" s="65">
        <f t="shared" si="22"/>
        <v>0</v>
      </c>
      <c r="J124" s="65">
        <f t="shared" si="23"/>
        <v>0</v>
      </c>
      <c r="K124" s="65">
        <f t="shared" si="24"/>
        <v>0</v>
      </c>
      <c r="L124" s="65">
        <f t="shared" si="25"/>
        <v>0</v>
      </c>
      <c r="M124" s="66">
        <f t="shared" si="26"/>
        <v>0</v>
      </c>
      <c r="N124" s="66">
        <f t="shared" si="27"/>
        <v>0</v>
      </c>
      <c r="O124" s="66">
        <f t="shared" si="28"/>
        <v>30.04</v>
      </c>
      <c r="P124" s="66">
        <f t="shared" si="29"/>
        <v>0</v>
      </c>
      <c r="Q124" s="66">
        <f t="shared" si="30"/>
        <v>0</v>
      </c>
      <c r="R124" s="66">
        <f t="shared" si="31"/>
        <v>0</v>
      </c>
      <c r="S124" s="66">
        <f t="shared" si="32"/>
        <v>0</v>
      </c>
      <c r="T124" s="18">
        <f t="shared" si="33"/>
        <v>0</v>
      </c>
      <c r="U124" s="18">
        <f t="shared" si="34"/>
        <v>0</v>
      </c>
      <c r="V124" s="18">
        <f t="shared" si="35"/>
        <v>0</v>
      </c>
      <c r="W124" s="18">
        <f t="shared" si="36"/>
        <v>0</v>
      </c>
      <c r="X124" s="18">
        <f t="shared" si="37"/>
        <v>0</v>
      </c>
      <c r="Y124" s="65">
        <f t="shared" si="38"/>
        <v>30.04</v>
      </c>
    </row>
    <row r="125" spans="1:25" x14ac:dyDescent="0.2">
      <c r="A125" s="272" t="s">
        <v>336</v>
      </c>
      <c r="B125" s="18" t="s">
        <v>839</v>
      </c>
      <c r="C125" s="272" t="s">
        <v>100</v>
      </c>
      <c r="D125" s="272" t="s">
        <v>248</v>
      </c>
      <c r="E125" s="63" t="s">
        <v>147</v>
      </c>
      <c r="F125" s="274">
        <f t="shared" si="40"/>
        <v>24.56</v>
      </c>
      <c r="G125" s="272">
        <v>5</v>
      </c>
      <c r="H125" s="65">
        <f t="shared" si="21"/>
        <v>0</v>
      </c>
      <c r="I125" s="65">
        <f t="shared" si="22"/>
        <v>0</v>
      </c>
      <c r="J125" s="65">
        <f t="shared" si="23"/>
        <v>0</v>
      </c>
      <c r="K125" s="65">
        <f t="shared" si="24"/>
        <v>0</v>
      </c>
      <c r="L125" s="65">
        <f t="shared" si="25"/>
        <v>0</v>
      </c>
      <c r="M125" s="66">
        <f t="shared" si="26"/>
        <v>24.56</v>
      </c>
      <c r="N125" s="66">
        <f t="shared" si="27"/>
        <v>0</v>
      </c>
      <c r="O125" s="66">
        <f t="shared" si="28"/>
        <v>0</v>
      </c>
      <c r="P125" s="66">
        <f t="shared" si="29"/>
        <v>0</v>
      </c>
      <c r="Q125" s="66">
        <f t="shared" si="30"/>
        <v>0</v>
      </c>
      <c r="R125" s="66">
        <f t="shared" si="31"/>
        <v>0</v>
      </c>
      <c r="S125" s="66">
        <f t="shared" si="32"/>
        <v>0</v>
      </c>
      <c r="T125" s="18">
        <f t="shared" si="33"/>
        <v>0</v>
      </c>
      <c r="U125" s="18">
        <f t="shared" si="34"/>
        <v>0</v>
      </c>
      <c r="V125" s="18">
        <f t="shared" si="35"/>
        <v>0</v>
      </c>
      <c r="W125" s="18">
        <f t="shared" si="36"/>
        <v>0</v>
      </c>
      <c r="X125" s="18">
        <f t="shared" si="37"/>
        <v>0</v>
      </c>
      <c r="Y125" s="65">
        <f t="shared" si="38"/>
        <v>24.56</v>
      </c>
    </row>
    <row r="126" spans="1:25" x14ac:dyDescent="0.2">
      <c r="A126" s="272" t="s">
        <v>338</v>
      </c>
      <c r="B126" s="18" t="s">
        <v>339</v>
      </c>
      <c r="C126" s="272" t="s">
        <v>130</v>
      </c>
      <c r="D126" s="272" t="s">
        <v>248</v>
      </c>
      <c r="E126" s="63" t="s">
        <v>163</v>
      </c>
      <c r="F126" s="274">
        <f t="shared" si="40"/>
        <v>30.04</v>
      </c>
      <c r="G126" s="272"/>
      <c r="H126" s="65">
        <f t="shared" si="21"/>
        <v>0</v>
      </c>
      <c r="I126" s="65">
        <f t="shared" si="22"/>
        <v>0</v>
      </c>
      <c r="J126" s="65">
        <f t="shared" si="23"/>
        <v>0</v>
      </c>
      <c r="K126" s="65">
        <f t="shared" si="24"/>
        <v>0</v>
      </c>
      <c r="L126" s="65">
        <f t="shared" si="25"/>
        <v>0</v>
      </c>
      <c r="M126" s="66">
        <f t="shared" si="26"/>
        <v>0</v>
      </c>
      <c r="N126" s="66">
        <f t="shared" si="27"/>
        <v>0</v>
      </c>
      <c r="O126" s="66">
        <f t="shared" si="28"/>
        <v>30.04</v>
      </c>
      <c r="P126" s="66">
        <f t="shared" si="29"/>
        <v>0</v>
      </c>
      <c r="Q126" s="66">
        <f t="shared" si="30"/>
        <v>0</v>
      </c>
      <c r="R126" s="66">
        <f t="shared" si="31"/>
        <v>0</v>
      </c>
      <c r="S126" s="66">
        <f t="shared" si="32"/>
        <v>0</v>
      </c>
      <c r="T126" s="18">
        <f t="shared" si="33"/>
        <v>0</v>
      </c>
      <c r="U126" s="18">
        <f t="shared" si="34"/>
        <v>0</v>
      </c>
      <c r="V126" s="18">
        <f t="shared" si="35"/>
        <v>0</v>
      </c>
      <c r="W126" s="18">
        <f t="shared" si="36"/>
        <v>0</v>
      </c>
      <c r="X126" s="18">
        <f t="shared" si="37"/>
        <v>0</v>
      </c>
      <c r="Y126" s="65">
        <f t="shared" si="38"/>
        <v>30.04</v>
      </c>
    </row>
    <row r="127" spans="1:25" x14ac:dyDescent="0.2">
      <c r="A127" s="272" t="s">
        <v>340</v>
      </c>
      <c r="B127" s="18" t="s">
        <v>341</v>
      </c>
      <c r="C127" s="272" t="s">
        <v>100</v>
      </c>
      <c r="D127" s="272" t="s">
        <v>248</v>
      </c>
      <c r="E127" s="63" t="s">
        <v>198</v>
      </c>
      <c r="F127" s="274">
        <f t="shared" si="40"/>
        <v>20.48</v>
      </c>
      <c r="G127" s="272">
        <v>3</v>
      </c>
      <c r="H127" s="65">
        <f t="shared" si="21"/>
        <v>0</v>
      </c>
      <c r="I127" s="65">
        <f t="shared" si="22"/>
        <v>0</v>
      </c>
      <c r="J127" s="65">
        <f t="shared" si="23"/>
        <v>0</v>
      </c>
      <c r="K127" s="65">
        <f t="shared" si="24"/>
        <v>20.48</v>
      </c>
      <c r="L127" s="65">
        <f t="shared" si="25"/>
        <v>0</v>
      </c>
      <c r="M127" s="66">
        <f t="shared" si="26"/>
        <v>0</v>
      </c>
      <c r="N127" s="66">
        <f t="shared" si="27"/>
        <v>0</v>
      </c>
      <c r="O127" s="66">
        <f t="shared" si="28"/>
        <v>0</v>
      </c>
      <c r="P127" s="66">
        <f t="shared" si="29"/>
        <v>0</v>
      </c>
      <c r="Q127" s="66">
        <f t="shared" si="30"/>
        <v>0</v>
      </c>
      <c r="R127" s="66">
        <f t="shared" si="31"/>
        <v>0</v>
      </c>
      <c r="S127" s="66">
        <f t="shared" si="32"/>
        <v>0</v>
      </c>
      <c r="T127" s="18">
        <f t="shared" si="33"/>
        <v>0</v>
      </c>
      <c r="U127" s="18">
        <f t="shared" si="34"/>
        <v>0</v>
      </c>
      <c r="V127" s="18">
        <f t="shared" si="35"/>
        <v>0</v>
      </c>
      <c r="W127" s="18">
        <f t="shared" si="36"/>
        <v>0</v>
      </c>
      <c r="X127" s="18">
        <f t="shared" si="37"/>
        <v>0</v>
      </c>
      <c r="Y127" s="65">
        <f t="shared" si="38"/>
        <v>20.48</v>
      </c>
    </row>
    <row r="128" spans="1:25" x14ac:dyDescent="0.2">
      <c r="A128" s="272" t="s">
        <v>342</v>
      </c>
      <c r="B128" s="18" t="s">
        <v>343</v>
      </c>
      <c r="C128" s="272" t="s">
        <v>100</v>
      </c>
      <c r="D128" s="272" t="s">
        <v>248</v>
      </c>
      <c r="E128" s="63" t="s">
        <v>106</v>
      </c>
      <c r="F128" s="274">
        <f t="shared" si="40"/>
        <v>18.64</v>
      </c>
      <c r="G128" s="272">
        <v>2</v>
      </c>
      <c r="H128" s="65">
        <f t="shared" si="21"/>
        <v>0</v>
      </c>
      <c r="I128" s="65">
        <f t="shared" si="22"/>
        <v>0</v>
      </c>
      <c r="J128" s="65">
        <f t="shared" si="23"/>
        <v>18.64</v>
      </c>
      <c r="K128" s="65">
        <f t="shared" si="24"/>
        <v>0</v>
      </c>
      <c r="L128" s="65">
        <f t="shared" si="25"/>
        <v>0</v>
      </c>
      <c r="M128" s="66">
        <f t="shared" si="26"/>
        <v>0</v>
      </c>
      <c r="N128" s="66">
        <f t="shared" si="27"/>
        <v>0</v>
      </c>
      <c r="O128" s="66">
        <f t="shared" si="28"/>
        <v>0</v>
      </c>
      <c r="P128" s="66">
        <f t="shared" si="29"/>
        <v>0</v>
      </c>
      <c r="Q128" s="66">
        <f t="shared" si="30"/>
        <v>0</v>
      </c>
      <c r="R128" s="66">
        <f t="shared" si="31"/>
        <v>0</v>
      </c>
      <c r="S128" s="66">
        <f t="shared" si="32"/>
        <v>0</v>
      </c>
      <c r="T128" s="18">
        <f t="shared" si="33"/>
        <v>0</v>
      </c>
      <c r="U128" s="18">
        <f t="shared" si="34"/>
        <v>0</v>
      </c>
      <c r="V128" s="18">
        <f t="shared" si="35"/>
        <v>0</v>
      </c>
      <c r="W128" s="18">
        <f t="shared" si="36"/>
        <v>0</v>
      </c>
      <c r="X128" s="18">
        <f t="shared" si="37"/>
        <v>0</v>
      </c>
      <c r="Y128" s="65">
        <f t="shared" si="38"/>
        <v>18.64</v>
      </c>
    </row>
    <row r="129" spans="1:25" x14ac:dyDescent="0.2">
      <c r="A129" s="272" t="s">
        <v>344</v>
      </c>
      <c r="B129" s="18" t="s">
        <v>840</v>
      </c>
      <c r="C129" s="272" t="s">
        <v>100</v>
      </c>
      <c r="D129" s="272" t="s">
        <v>248</v>
      </c>
      <c r="E129" s="63" t="s">
        <v>147</v>
      </c>
      <c r="F129" s="274">
        <f t="shared" si="40"/>
        <v>24.56</v>
      </c>
      <c r="G129" s="272">
        <v>5</v>
      </c>
      <c r="H129" s="65">
        <f t="shared" si="21"/>
        <v>0</v>
      </c>
      <c r="I129" s="65">
        <f t="shared" si="22"/>
        <v>0</v>
      </c>
      <c r="J129" s="65">
        <f t="shared" si="23"/>
        <v>0</v>
      </c>
      <c r="K129" s="65">
        <f t="shared" si="24"/>
        <v>0</v>
      </c>
      <c r="L129" s="65">
        <f t="shared" si="25"/>
        <v>0</v>
      </c>
      <c r="M129" s="66">
        <f t="shared" si="26"/>
        <v>24.56</v>
      </c>
      <c r="N129" s="66">
        <f t="shared" si="27"/>
        <v>0</v>
      </c>
      <c r="O129" s="66">
        <f t="shared" si="28"/>
        <v>0</v>
      </c>
      <c r="P129" s="66">
        <f t="shared" si="29"/>
        <v>0</v>
      </c>
      <c r="Q129" s="66">
        <f t="shared" si="30"/>
        <v>0</v>
      </c>
      <c r="R129" s="66">
        <f t="shared" si="31"/>
        <v>0</v>
      </c>
      <c r="S129" s="66">
        <f t="shared" si="32"/>
        <v>0</v>
      </c>
      <c r="T129" s="18">
        <f t="shared" si="33"/>
        <v>0</v>
      </c>
      <c r="U129" s="18">
        <f t="shared" si="34"/>
        <v>0</v>
      </c>
      <c r="V129" s="18">
        <f t="shared" si="35"/>
        <v>0</v>
      </c>
      <c r="W129" s="18">
        <f t="shared" si="36"/>
        <v>0</v>
      </c>
      <c r="X129" s="18">
        <f t="shared" si="37"/>
        <v>0</v>
      </c>
      <c r="Y129" s="65">
        <f t="shared" si="38"/>
        <v>24.56</v>
      </c>
    </row>
    <row r="130" spans="1:25" x14ac:dyDescent="0.2">
      <c r="A130" s="272" t="s">
        <v>346</v>
      </c>
      <c r="B130" s="18" t="s">
        <v>347</v>
      </c>
      <c r="C130" s="272" t="s">
        <v>100</v>
      </c>
      <c r="D130" s="272" t="s">
        <v>101</v>
      </c>
      <c r="E130" s="63"/>
      <c r="F130" s="274">
        <f t="shared" si="40"/>
        <v>0</v>
      </c>
      <c r="G130" s="272"/>
      <c r="H130" s="65">
        <f t="shared" si="21"/>
        <v>0</v>
      </c>
      <c r="I130" s="65">
        <f t="shared" si="22"/>
        <v>0</v>
      </c>
      <c r="J130" s="65">
        <f t="shared" si="23"/>
        <v>0</v>
      </c>
      <c r="K130" s="65">
        <f t="shared" si="24"/>
        <v>0</v>
      </c>
      <c r="L130" s="65">
        <f t="shared" si="25"/>
        <v>0</v>
      </c>
      <c r="M130" s="66">
        <f t="shared" si="26"/>
        <v>0</v>
      </c>
      <c r="N130" s="66">
        <f t="shared" si="27"/>
        <v>0</v>
      </c>
      <c r="O130" s="66">
        <f t="shared" si="28"/>
        <v>0</v>
      </c>
      <c r="P130" s="66">
        <f t="shared" si="29"/>
        <v>0</v>
      </c>
      <c r="Q130" s="66">
        <f t="shared" si="30"/>
        <v>0</v>
      </c>
      <c r="R130" s="66">
        <f t="shared" si="31"/>
        <v>0</v>
      </c>
      <c r="S130" s="66">
        <f t="shared" si="32"/>
        <v>0</v>
      </c>
      <c r="T130" s="18">
        <f t="shared" si="33"/>
        <v>0</v>
      </c>
      <c r="U130" s="18">
        <f t="shared" si="34"/>
        <v>0</v>
      </c>
      <c r="V130" s="18">
        <f t="shared" si="35"/>
        <v>0</v>
      </c>
      <c r="W130" s="18">
        <f t="shared" si="36"/>
        <v>0</v>
      </c>
      <c r="X130" s="18">
        <f t="shared" si="37"/>
        <v>0</v>
      </c>
      <c r="Y130" s="65">
        <f t="shared" si="38"/>
        <v>0</v>
      </c>
    </row>
    <row r="131" spans="1:25" x14ac:dyDescent="0.2">
      <c r="A131" s="272" t="s">
        <v>348</v>
      </c>
      <c r="B131" s="18" t="s">
        <v>349</v>
      </c>
      <c r="C131" s="272" t="s">
        <v>100</v>
      </c>
      <c r="D131" s="272" t="s">
        <v>101</v>
      </c>
      <c r="E131" s="63"/>
      <c r="F131" s="274">
        <f t="shared" si="40"/>
        <v>0</v>
      </c>
      <c r="G131" s="272"/>
      <c r="H131" s="65">
        <f t="shared" si="21"/>
        <v>0</v>
      </c>
      <c r="I131" s="65">
        <f t="shared" si="22"/>
        <v>0</v>
      </c>
      <c r="J131" s="65">
        <f t="shared" si="23"/>
        <v>0</v>
      </c>
      <c r="K131" s="65">
        <f t="shared" si="24"/>
        <v>0</v>
      </c>
      <c r="L131" s="65">
        <f t="shared" si="25"/>
        <v>0</v>
      </c>
      <c r="M131" s="66">
        <f t="shared" si="26"/>
        <v>0</v>
      </c>
      <c r="N131" s="66">
        <f t="shared" si="27"/>
        <v>0</v>
      </c>
      <c r="O131" s="66">
        <f t="shared" si="28"/>
        <v>0</v>
      </c>
      <c r="P131" s="66">
        <f t="shared" si="29"/>
        <v>0</v>
      </c>
      <c r="Q131" s="66">
        <f t="shared" si="30"/>
        <v>0</v>
      </c>
      <c r="R131" s="66">
        <f t="shared" si="31"/>
        <v>0</v>
      </c>
      <c r="S131" s="66">
        <f t="shared" si="32"/>
        <v>0</v>
      </c>
      <c r="T131" s="18">
        <f t="shared" si="33"/>
        <v>0</v>
      </c>
      <c r="U131" s="18">
        <f t="shared" si="34"/>
        <v>0</v>
      </c>
      <c r="V131" s="18">
        <f t="shared" si="35"/>
        <v>0</v>
      </c>
      <c r="W131" s="18">
        <f t="shared" si="36"/>
        <v>0</v>
      </c>
      <c r="X131" s="18">
        <f t="shared" si="37"/>
        <v>0</v>
      </c>
      <c r="Y131" s="65">
        <f t="shared" si="38"/>
        <v>0</v>
      </c>
    </row>
    <row r="132" spans="1:25" x14ac:dyDescent="0.2">
      <c r="A132" s="272" t="s">
        <v>350</v>
      </c>
      <c r="B132" s="18" t="s">
        <v>351</v>
      </c>
      <c r="C132" s="272" t="s">
        <v>100</v>
      </c>
      <c r="D132" s="272" t="s">
        <v>101</v>
      </c>
      <c r="E132" s="63"/>
      <c r="F132" s="274">
        <f t="shared" si="40"/>
        <v>0</v>
      </c>
      <c r="G132" s="272"/>
      <c r="H132" s="65">
        <f t="shared" ref="H132:H195" si="41">IF(E132="A",$B$379,0)</f>
        <v>0</v>
      </c>
      <c r="I132" s="65">
        <f t="shared" ref="I132:I195" si="42">IF(E132="B",$B$380,0)</f>
        <v>0</v>
      </c>
      <c r="J132" s="65">
        <f t="shared" ref="J132:J195" si="43">IF(E132="C",$B$381,0)</f>
        <v>0</v>
      </c>
      <c r="K132" s="65">
        <f t="shared" ref="K132:K195" si="44">IF(E132="D",$B$382,0)</f>
        <v>0</v>
      </c>
      <c r="L132" s="65">
        <f t="shared" ref="L132:L195" si="45">IF(E132="E",$B$383,0)</f>
        <v>0</v>
      </c>
      <c r="M132" s="66">
        <f t="shared" ref="M132:M195" si="46">IF(E132="F",$B$384,0)</f>
        <v>0</v>
      </c>
      <c r="N132" s="66">
        <f t="shared" ref="N132:N195" si="47">IF(E132="G",$B$385,0)</f>
        <v>0</v>
      </c>
      <c r="O132" s="66">
        <f t="shared" ref="O132:O195" si="48">IF(E132="H",$B$386,0)</f>
        <v>0</v>
      </c>
      <c r="P132" s="66">
        <f t="shared" ref="P132:P195" si="49">IF(E132="I",$B$387,0)</f>
        <v>0</v>
      </c>
      <c r="Q132" s="66">
        <f t="shared" ref="Q132:Q195" si="50">IF(E132="j",$B$388,0)</f>
        <v>0</v>
      </c>
      <c r="R132" s="66">
        <f t="shared" ref="R132:R195" si="51">IF(E132="k",$B$389,0)</f>
        <v>0</v>
      </c>
      <c r="S132" s="66">
        <f t="shared" ref="S132:S195" si="52">IF(E132="L",$B$390,0)</f>
        <v>0</v>
      </c>
      <c r="T132" s="18">
        <f t="shared" ref="T132:T195" si="53">IF(E132="AD-A",$B$392,0)</f>
        <v>0</v>
      </c>
      <c r="U132" s="18">
        <f t="shared" ref="U132:U195" si="54">IF(E132="AD-B",$B$393,0)</f>
        <v>0</v>
      </c>
      <c r="V132" s="18">
        <f t="shared" ref="V132:V195" si="55">IF(E132="ad-f",$B$394,0)</f>
        <v>0</v>
      </c>
      <c r="W132" s="18">
        <f t="shared" ref="W132:W195" si="56">IF(E132="ad-I",$B$395,0)</f>
        <v>0</v>
      </c>
      <c r="X132" s="18">
        <f t="shared" ref="X132:X195" si="57">IF(E132="ad-k",$B$396,0)</f>
        <v>0</v>
      </c>
      <c r="Y132" s="65">
        <f t="shared" ref="Y132:Y195" si="58">MAX(H132:X132)</f>
        <v>0</v>
      </c>
    </row>
    <row r="133" spans="1:25" x14ac:dyDescent="0.2">
      <c r="A133" s="272" t="s">
        <v>352</v>
      </c>
      <c r="B133" s="18" t="s">
        <v>353</v>
      </c>
      <c r="C133" s="272" t="s">
        <v>100</v>
      </c>
      <c r="D133" s="272" t="s">
        <v>101</v>
      </c>
      <c r="E133" s="63"/>
      <c r="F133" s="274">
        <f t="shared" si="40"/>
        <v>0</v>
      </c>
      <c r="G133" s="272"/>
      <c r="H133" s="65">
        <f t="shared" si="41"/>
        <v>0</v>
      </c>
      <c r="I133" s="65">
        <f t="shared" si="42"/>
        <v>0</v>
      </c>
      <c r="J133" s="65">
        <f t="shared" si="43"/>
        <v>0</v>
      </c>
      <c r="K133" s="65">
        <f t="shared" si="44"/>
        <v>0</v>
      </c>
      <c r="L133" s="65">
        <f t="shared" si="45"/>
        <v>0</v>
      </c>
      <c r="M133" s="66">
        <f t="shared" si="46"/>
        <v>0</v>
      </c>
      <c r="N133" s="66">
        <f t="shared" si="47"/>
        <v>0</v>
      </c>
      <c r="O133" s="66">
        <f t="shared" si="48"/>
        <v>0</v>
      </c>
      <c r="P133" s="66">
        <f t="shared" si="49"/>
        <v>0</v>
      </c>
      <c r="Q133" s="66">
        <f t="shared" si="50"/>
        <v>0</v>
      </c>
      <c r="R133" s="66">
        <f t="shared" si="51"/>
        <v>0</v>
      </c>
      <c r="S133" s="66">
        <f t="shared" si="52"/>
        <v>0</v>
      </c>
      <c r="T133" s="18">
        <f t="shared" si="53"/>
        <v>0</v>
      </c>
      <c r="U133" s="18">
        <f t="shared" si="54"/>
        <v>0</v>
      </c>
      <c r="V133" s="18">
        <f t="shared" si="55"/>
        <v>0</v>
      </c>
      <c r="W133" s="18">
        <f t="shared" si="56"/>
        <v>0</v>
      </c>
      <c r="X133" s="18">
        <f t="shared" si="57"/>
        <v>0</v>
      </c>
      <c r="Y133" s="65">
        <f t="shared" si="58"/>
        <v>0</v>
      </c>
    </row>
    <row r="134" spans="1:25" x14ac:dyDescent="0.2">
      <c r="A134" s="272" t="s">
        <v>354</v>
      </c>
      <c r="B134" s="18" t="s">
        <v>355</v>
      </c>
      <c r="C134" s="272" t="s">
        <v>130</v>
      </c>
      <c r="D134" s="272" t="s">
        <v>101</v>
      </c>
      <c r="E134" s="63"/>
      <c r="F134" s="274">
        <f t="shared" si="40"/>
        <v>0</v>
      </c>
      <c r="G134" s="272"/>
      <c r="H134" s="65">
        <f t="shared" si="41"/>
        <v>0</v>
      </c>
      <c r="I134" s="65">
        <f t="shared" si="42"/>
        <v>0</v>
      </c>
      <c r="J134" s="65">
        <f t="shared" si="43"/>
        <v>0</v>
      </c>
      <c r="K134" s="65">
        <f t="shared" si="44"/>
        <v>0</v>
      </c>
      <c r="L134" s="65">
        <f t="shared" si="45"/>
        <v>0</v>
      </c>
      <c r="M134" s="66">
        <f t="shared" si="46"/>
        <v>0</v>
      </c>
      <c r="N134" s="66">
        <f t="shared" si="47"/>
        <v>0</v>
      </c>
      <c r="O134" s="66">
        <f t="shared" si="48"/>
        <v>0</v>
      </c>
      <c r="P134" s="66">
        <f t="shared" si="49"/>
        <v>0</v>
      </c>
      <c r="Q134" s="66">
        <f t="shared" si="50"/>
        <v>0</v>
      </c>
      <c r="R134" s="66">
        <f t="shared" si="51"/>
        <v>0</v>
      </c>
      <c r="S134" s="66">
        <f t="shared" si="52"/>
        <v>0</v>
      </c>
      <c r="T134" s="18">
        <f t="shared" si="53"/>
        <v>0</v>
      </c>
      <c r="U134" s="18">
        <f t="shared" si="54"/>
        <v>0</v>
      </c>
      <c r="V134" s="18">
        <f t="shared" si="55"/>
        <v>0</v>
      </c>
      <c r="W134" s="18">
        <f t="shared" si="56"/>
        <v>0</v>
      </c>
      <c r="X134" s="18">
        <f t="shared" si="57"/>
        <v>0</v>
      </c>
      <c r="Y134" s="65">
        <f t="shared" si="58"/>
        <v>0</v>
      </c>
    </row>
    <row r="135" spans="1:25" x14ac:dyDescent="0.2">
      <c r="A135" s="272" t="s">
        <v>356</v>
      </c>
      <c r="B135" s="18" t="s">
        <v>357</v>
      </c>
      <c r="C135" s="272" t="s">
        <v>127</v>
      </c>
      <c r="D135" s="272" t="s">
        <v>101</v>
      </c>
      <c r="E135" s="63"/>
      <c r="F135" s="274">
        <f t="shared" si="40"/>
        <v>0</v>
      </c>
      <c r="G135" s="272"/>
      <c r="H135" s="65">
        <f t="shared" si="41"/>
        <v>0</v>
      </c>
      <c r="I135" s="65">
        <f t="shared" si="42"/>
        <v>0</v>
      </c>
      <c r="J135" s="65">
        <f t="shared" si="43"/>
        <v>0</v>
      </c>
      <c r="K135" s="65">
        <f t="shared" si="44"/>
        <v>0</v>
      </c>
      <c r="L135" s="65">
        <f t="shared" si="45"/>
        <v>0</v>
      </c>
      <c r="M135" s="66">
        <f t="shared" si="46"/>
        <v>0</v>
      </c>
      <c r="N135" s="66">
        <f t="shared" si="47"/>
        <v>0</v>
      </c>
      <c r="O135" s="66">
        <f t="shared" si="48"/>
        <v>0</v>
      </c>
      <c r="P135" s="66">
        <f t="shared" si="49"/>
        <v>0</v>
      </c>
      <c r="Q135" s="66">
        <f t="shared" si="50"/>
        <v>0</v>
      </c>
      <c r="R135" s="66">
        <f t="shared" si="51"/>
        <v>0</v>
      </c>
      <c r="S135" s="66">
        <f t="shared" si="52"/>
        <v>0</v>
      </c>
      <c r="T135" s="18">
        <f t="shared" si="53"/>
        <v>0</v>
      </c>
      <c r="U135" s="18">
        <f t="shared" si="54"/>
        <v>0</v>
      </c>
      <c r="V135" s="18">
        <f t="shared" si="55"/>
        <v>0</v>
      </c>
      <c r="W135" s="18">
        <f t="shared" si="56"/>
        <v>0</v>
      </c>
      <c r="X135" s="18">
        <f t="shared" si="57"/>
        <v>0</v>
      </c>
      <c r="Y135" s="65">
        <f t="shared" si="58"/>
        <v>0</v>
      </c>
    </row>
    <row r="136" spans="1:25" x14ac:dyDescent="0.2">
      <c r="A136" s="272" t="s">
        <v>358</v>
      </c>
      <c r="B136" s="18" t="s">
        <v>359</v>
      </c>
      <c r="C136" s="272" t="s">
        <v>130</v>
      </c>
      <c r="D136" s="272" t="s">
        <v>248</v>
      </c>
      <c r="E136" s="63" t="s">
        <v>147</v>
      </c>
      <c r="F136" s="274">
        <f t="shared" si="40"/>
        <v>24.56</v>
      </c>
      <c r="G136" s="272">
        <v>5</v>
      </c>
      <c r="H136" s="65">
        <f t="shared" si="41"/>
        <v>0</v>
      </c>
      <c r="I136" s="65">
        <f t="shared" si="42"/>
        <v>0</v>
      </c>
      <c r="J136" s="65">
        <f t="shared" si="43"/>
        <v>0</v>
      </c>
      <c r="K136" s="65">
        <f t="shared" si="44"/>
        <v>0</v>
      </c>
      <c r="L136" s="65">
        <f t="shared" si="45"/>
        <v>0</v>
      </c>
      <c r="M136" s="66">
        <f t="shared" si="46"/>
        <v>24.56</v>
      </c>
      <c r="N136" s="66">
        <f t="shared" si="47"/>
        <v>0</v>
      </c>
      <c r="O136" s="66">
        <f t="shared" si="48"/>
        <v>0</v>
      </c>
      <c r="P136" s="66">
        <f t="shared" si="49"/>
        <v>0</v>
      </c>
      <c r="Q136" s="66">
        <f t="shared" si="50"/>
        <v>0</v>
      </c>
      <c r="R136" s="66">
        <f t="shared" si="51"/>
        <v>0</v>
      </c>
      <c r="S136" s="66">
        <f t="shared" si="52"/>
        <v>0</v>
      </c>
      <c r="T136" s="18">
        <f t="shared" si="53"/>
        <v>0</v>
      </c>
      <c r="U136" s="18">
        <f t="shared" si="54"/>
        <v>0</v>
      </c>
      <c r="V136" s="18">
        <f t="shared" si="55"/>
        <v>0</v>
      </c>
      <c r="W136" s="18">
        <f t="shared" si="56"/>
        <v>0</v>
      </c>
      <c r="X136" s="18">
        <f t="shared" si="57"/>
        <v>0</v>
      </c>
      <c r="Y136" s="65">
        <f t="shared" si="58"/>
        <v>24.56</v>
      </c>
    </row>
    <row r="137" spans="1:25" x14ac:dyDescent="0.2">
      <c r="A137" s="272" t="s">
        <v>360</v>
      </c>
      <c r="B137" s="18" t="s">
        <v>361</v>
      </c>
      <c r="C137" s="272" t="s">
        <v>139</v>
      </c>
      <c r="D137" s="272" t="s">
        <v>101</v>
      </c>
      <c r="E137" s="63"/>
      <c r="F137" s="274">
        <f t="shared" si="40"/>
        <v>0</v>
      </c>
      <c r="G137" s="272"/>
      <c r="H137" s="65">
        <f t="shared" si="41"/>
        <v>0</v>
      </c>
      <c r="I137" s="65">
        <f t="shared" si="42"/>
        <v>0</v>
      </c>
      <c r="J137" s="65">
        <f t="shared" si="43"/>
        <v>0</v>
      </c>
      <c r="K137" s="65">
        <f t="shared" si="44"/>
        <v>0</v>
      </c>
      <c r="L137" s="65">
        <f t="shared" si="45"/>
        <v>0</v>
      </c>
      <c r="M137" s="66">
        <f t="shared" si="46"/>
        <v>0</v>
      </c>
      <c r="N137" s="66">
        <f t="shared" si="47"/>
        <v>0</v>
      </c>
      <c r="O137" s="66">
        <f t="shared" si="48"/>
        <v>0</v>
      </c>
      <c r="P137" s="66">
        <f t="shared" si="49"/>
        <v>0</v>
      </c>
      <c r="Q137" s="66">
        <f t="shared" si="50"/>
        <v>0</v>
      </c>
      <c r="R137" s="66">
        <f t="shared" si="51"/>
        <v>0</v>
      </c>
      <c r="S137" s="66">
        <f t="shared" si="52"/>
        <v>0</v>
      </c>
      <c r="T137" s="18">
        <f t="shared" si="53"/>
        <v>0</v>
      </c>
      <c r="U137" s="18">
        <f t="shared" si="54"/>
        <v>0</v>
      </c>
      <c r="V137" s="18">
        <f t="shared" si="55"/>
        <v>0</v>
      </c>
      <c r="W137" s="18">
        <f t="shared" si="56"/>
        <v>0</v>
      </c>
      <c r="X137" s="18">
        <f t="shared" si="57"/>
        <v>0</v>
      </c>
      <c r="Y137" s="65">
        <f t="shared" si="58"/>
        <v>0</v>
      </c>
    </row>
    <row r="138" spans="1:25" x14ac:dyDescent="0.2">
      <c r="A138" s="272" t="s">
        <v>362</v>
      </c>
      <c r="B138" s="18" t="s">
        <v>363</v>
      </c>
      <c r="C138" s="272" t="s">
        <v>124</v>
      </c>
      <c r="D138" s="272" t="s">
        <v>101</v>
      </c>
      <c r="E138" s="63"/>
      <c r="F138" s="274">
        <f t="shared" si="40"/>
        <v>0</v>
      </c>
      <c r="G138" s="272"/>
      <c r="H138" s="65">
        <f t="shared" si="41"/>
        <v>0</v>
      </c>
      <c r="I138" s="65">
        <f t="shared" si="42"/>
        <v>0</v>
      </c>
      <c r="J138" s="65">
        <f t="shared" si="43"/>
        <v>0</v>
      </c>
      <c r="K138" s="65">
        <f t="shared" si="44"/>
        <v>0</v>
      </c>
      <c r="L138" s="65">
        <f t="shared" si="45"/>
        <v>0</v>
      </c>
      <c r="M138" s="66">
        <f t="shared" si="46"/>
        <v>0</v>
      </c>
      <c r="N138" s="66">
        <f t="shared" si="47"/>
        <v>0</v>
      </c>
      <c r="O138" s="66">
        <f t="shared" si="48"/>
        <v>0</v>
      </c>
      <c r="P138" s="66">
        <f t="shared" si="49"/>
        <v>0</v>
      </c>
      <c r="Q138" s="66">
        <f t="shared" si="50"/>
        <v>0</v>
      </c>
      <c r="R138" s="66">
        <f t="shared" si="51"/>
        <v>0</v>
      </c>
      <c r="S138" s="66">
        <f t="shared" si="52"/>
        <v>0</v>
      </c>
      <c r="T138" s="18">
        <f t="shared" si="53"/>
        <v>0</v>
      </c>
      <c r="U138" s="18">
        <f t="shared" si="54"/>
        <v>0</v>
      </c>
      <c r="V138" s="18">
        <f t="shared" si="55"/>
        <v>0</v>
      </c>
      <c r="W138" s="18">
        <f t="shared" si="56"/>
        <v>0</v>
      </c>
      <c r="X138" s="18">
        <f t="shared" si="57"/>
        <v>0</v>
      </c>
      <c r="Y138" s="65">
        <f t="shared" si="58"/>
        <v>0</v>
      </c>
    </row>
    <row r="139" spans="1:25" x14ac:dyDescent="0.2">
      <c r="A139" s="272" t="s">
        <v>364</v>
      </c>
      <c r="B139" s="18" t="s">
        <v>365</v>
      </c>
      <c r="C139" s="272" t="s">
        <v>130</v>
      </c>
      <c r="D139" s="272" t="s">
        <v>101</v>
      </c>
      <c r="E139" s="63"/>
      <c r="F139" s="274">
        <f t="shared" ref="F139:F170" si="59">MAX(H139:S139)</f>
        <v>0</v>
      </c>
      <c r="G139" s="272"/>
      <c r="H139" s="65">
        <f t="shared" si="41"/>
        <v>0</v>
      </c>
      <c r="I139" s="65">
        <f t="shared" si="42"/>
        <v>0</v>
      </c>
      <c r="J139" s="65">
        <f t="shared" si="43"/>
        <v>0</v>
      </c>
      <c r="K139" s="65">
        <f t="shared" si="44"/>
        <v>0</v>
      </c>
      <c r="L139" s="65">
        <f t="shared" si="45"/>
        <v>0</v>
      </c>
      <c r="M139" s="66">
        <f t="shared" si="46"/>
        <v>0</v>
      </c>
      <c r="N139" s="66">
        <f t="shared" si="47"/>
        <v>0</v>
      </c>
      <c r="O139" s="66">
        <f t="shared" si="48"/>
        <v>0</v>
      </c>
      <c r="P139" s="66">
        <f t="shared" si="49"/>
        <v>0</v>
      </c>
      <c r="Q139" s="66">
        <f t="shared" si="50"/>
        <v>0</v>
      </c>
      <c r="R139" s="66">
        <f t="shared" si="51"/>
        <v>0</v>
      </c>
      <c r="S139" s="66">
        <f t="shared" si="52"/>
        <v>0</v>
      </c>
      <c r="T139" s="18">
        <f t="shared" si="53"/>
        <v>0</v>
      </c>
      <c r="U139" s="18">
        <f t="shared" si="54"/>
        <v>0</v>
      </c>
      <c r="V139" s="18">
        <f t="shared" si="55"/>
        <v>0</v>
      </c>
      <c r="W139" s="18">
        <f t="shared" si="56"/>
        <v>0</v>
      </c>
      <c r="X139" s="18">
        <f t="shared" si="57"/>
        <v>0</v>
      </c>
      <c r="Y139" s="65">
        <f t="shared" si="58"/>
        <v>0</v>
      </c>
    </row>
    <row r="140" spans="1:25" x14ac:dyDescent="0.2">
      <c r="A140" s="272" t="s">
        <v>366</v>
      </c>
      <c r="B140" s="18" t="s">
        <v>815</v>
      </c>
      <c r="C140" s="272" t="s">
        <v>113</v>
      </c>
      <c r="D140" s="272" t="s">
        <v>109</v>
      </c>
      <c r="E140" s="63" t="s">
        <v>110</v>
      </c>
      <c r="F140" s="274">
        <f t="shared" si="59"/>
        <v>48.16</v>
      </c>
      <c r="G140" s="272">
        <v>11</v>
      </c>
      <c r="H140" s="65">
        <f t="shared" si="41"/>
        <v>0</v>
      </c>
      <c r="I140" s="65">
        <f t="shared" si="42"/>
        <v>0</v>
      </c>
      <c r="J140" s="65">
        <f t="shared" si="43"/>
        <v>0</v>
      </c>
      <c r="K140" s="65">
        <f t="shared" si="44"/>
        <v>0</v>
      </c>
      <c r="L140" s="65">
        <f t="shared" si="45"/>
        <v>0</v>
      </c>
      <c r="M140" s="66">
        <f t="shared" si="46"/>
        <v>0</v>
      </c>
      <c r="N140" s="66">
        <f t="shared" si="47"/>
        <v>0</v>
      </c>
      <c r="O140" s="66">
        <f t="shared" si="48"/>
        <v>0</v>
      </c>
      <c r="P140" s="66">
        <f t="shared" si="49"/>
        <v>0</v>
      </c>
      <c r="Q140" s="66">
        <f t="shared" si="50"/>
        <v>0</v>
      </c>
      <c r="R140" s="66">
        <f t="shared" si="51"/>
        <v>0</v>
      </c>
      <c r="S140" s="66">
        <f t="shared" si="52"/>
        <v>48.16</v>
      </c>
      <c r="T140" s="18">
        <f t="shared" si="53"/>
        <v>0</v>
      </c>
      <c r="U140" s="18">
        <f t="shared" si="54"/>
        <v>0</v>
      </c>
      <c r="V140" s="18">
        <f t="shared" si="55"/>
        <v>0</v>
      </c>
      <c r="W140" s="18">
        <f t="shared" si="56"/>
        <v>0</v>
      </c>
      <c r="X140" s="18">
        <f t="shared" si="57"/>
        <v>0</v>
      </c>
      <c r="Y140" s="65">
        <f t="shared" si="58"/>
        <v>48.16</v>
      </c>
    </row>
    <row r="141" spans="1:25" x14ac:dyDescent="0.2">
      <c r="A141" s="272" t="s">
        <v>367</v>
      </c>
      <c r="B141" s="18" t="s">
        <v>813</v>
      </c>
      <c r="C141" s="272" t="s">
        <v>113</v>
      </c>
      <c r="D141" s="272" t="s">
        <v>109</v>
      </c>
      <c r="E141" s="63" t="s">
        <v>144</v>
      </c>
      <c r="F141" s="274">
        <f t="shared" si="59"/>
        <v>40.159999999999997</v>
      </c>
      <c r="G141" s="272">
        <v>10</v>
      </c>
      <c r="H141" s="65">
        <f t="shared" si="41"/>
        <v>0</v>
      </c>
      <c r="I141" s="65">
        <f t="shared" si="42"/>
        <v>0</v>
      </c>
      <c r="J141" s="65">
        <f t="shared" si="43"/>
        <v>0</v>
      </c>
      <c r="K141" s="65">
        <f t="shared" si="44"/>
        <v>0</v>
      </c>
      <c r="L141" s="65">
        <f t="shared" si="45"/>
        <v>0</v>
      </c>
      <c r="M141" s="66">
        <f t="shared" si="46"/>
        <v>0</v>
      </c>
      <c r="N141" s="66">
        <f t="shared" si="47"/>
        <v>0</v>
      </c>
      <c r="O141" s="66">
        <f t="shared" si="48"/>
        <v>0</v>
      </c>
      <c r="P141" s="66">
        <f t="shared" si="49"/>
        <v>0</v>
      </c>
      <c r="Q141" s="66">
        <f t="shared" si="50"/>
        <v>0</v>
      </c>
      <c r="R141" s="66">
        <f t="shared" si="51"/>
        <v>40.159999999999997</v>
      </c>
      <c r="S141" s="66">
        <f t="shared" si="52"/>
        <v>0</v>
      </c>
      <c r="T141" s="18">
        <f t="shared" si="53"/>
        <v>0</v>
      </c>
      <c r="U141" s="18">
        <f t="shared" si="54"/>
        <v>0</v>
      </c>
      <c r="V141" s="18">
        <f t="shared" si="55"/>
        <v>0</v>
      </c>
      <c r="W141" s="18">
        <f t="shared" si="56"/>
        <v>0</v>
      </c>
      <c r="X141" s="18">
        <f t="shared" si="57"/>
        <v>0</v>
      </c>
      <c r="Y141" s="65">
        <f t="shared" si="58"/>
        <v>40.159999999999997</v>
      </c>
    </row>
    <row r="142" spans="1:25" x14ac:dyDescent="0.2">
      <c r="A142" s="272" t="s">
        <v>368</v>
      </c>
      <c r="B142" s="18" t="s">
        <v>369</v>
      </c>
      <c r="C142" s="272" t="s">
        <v>201</v>
      </c>
      <c r="D142" s="272" t="s">
        <v>101</v>
      </c>
      <c r="E142" s="63" t="s">
        <v>198</v>
      </c>
      <c r="F142" s="274">
        <f t="shared" si="59"/>
        <v>20.48</v>
      </c>
      <c r="G142" s="272"/>
      <c r="H142" s="65">
        <f t="shared" si="41"/>
        <v>0</v>
      </c>
      <c r="I142" s="65">
        <f t="shared" si="42"/>
        <v>0</v>
      </c>
      <c r="J142" s="65">
        <f t="shared" si="43"/>
        <v>0</v>
      </c>
      <c r="K142" s="65">
        <f t="shared" si="44"/>
        <v>20.48</v>
      </c>
      <c r="L142" s="65">
        <f t="shared" si="45"/>
        <v>0</v>
      </c>
      <c r="M142" s="66">
        <f t="shared" si="46"/>
        <v>0</v>
      </c>
      <c r="N142" s="66">
        <f t="shared" si="47"/>
        <v>0</v>
      </c>
      <c r="O142" s="66">
        <f t="shared" si="48"/>
        <v>0</v>
      </c>
      <c r="P142" s="66">
        <f t="shared" si="49"/>
        <v>0</v>
      </c>
      <c r="Q142" s="66">
        <f t="shared" si="50"/>
        <v>0</v>
      </c>
      <c r="R142" s="66">
        <f t="shared" si="51"/>
        <v>0</v>
      </c>
      <c r="S142" s="66">
        <f t="shared" si="52"/>
        <v>0</v>
      </c>
      <c r="T142" s="18">
        <f t="shared" si="53"/>
        <v>0</v>
      </c>
      <c r="U142" s="18">
        <f t="shared" si="54"/>
        <v>0</v>
      </c>
      <c r="V142" s="18">
        <f t="shared" si="55"/>
        <v>0</v>
      </c>
      <c r="W142" s="18">
        <f t="shared" si="56"/>
        <v>0</v>
      </c>
      <c r="X142" s="18">
        <f t="shared" si="57"/>
        <v>0</v>
      </c>
      <c r="Y142" s="65">
        <f t="shared" si="58"/>
        <v>20.48</v>
      </c>
    </row>
    <row r="143" spans="1:25" x14ac:dyDescent="0.2">
      <c r="A143" s="272" t="s">
        <v>370</v>
      </c>
      <c r="B143" s="18" t="s">
        <v>371</v>
      </c>
      <c r="C143" s="272" t="s">
        <v>100</v>
      </c>
      <c r="D143" s="272" t="s">
        <v>101</v>
      </c>
      <c r="E143" s="63"/>
      <c r="F143" s="274">
        <f t="shared" si="59"/>
        <v>0</v>
      </c>
      <c r="G143" s="272"/>
      <c r="H143" s="65">
        <f t="shared" si="41"/>
        <v>0</v>
      </c>
      <c r="I143" s="65">
        <f t="shared" si="42"/>
        <v>0</v>
      </c>
      <c r="J143" s="65">
        <f t="shared" si="43"/>
        <v>0</v>
      </c>
      <c r="K143" s="65">
        <f t="shared" si="44"/>
        <v>0</v>
      </c>
      <c r="L143" s="65">
        <f t="shared" si="45"/>
        <v>0</v>
      </c>
      <c r="M143" s="66">
        <f t="shared" si="46"/>
        <v>0</v>
      </c>
      <c r="N143" s="66">
        <f t="shared" si="47"/>
        <v>0</v>
      </c>
      <c r="O143" s="66">
        <f t="shared" si="48"/>
        <v>0</v>
      </c>
      <c r="P143" s="66">
        <f t="shared" si="49"/>
        <v>0</v>
      </c>
      <c r="Q143" s="66">
        <f t="shared" si="50"/>
        <v>0</v>
      </c>
      <c r="R143" s="66">
        <f t="shared" si="51"/>
        <v>0</v>
      </c>
      <c r="S143" s="66">
        <f t="shared" si="52"/>
        <v>0</v>
      </c>
      <c r="T143" s="18">
        <f t="shared" si="53"/>
        <v>0</v>
      </c>
      <c r="U143" s="18">
        <f t="shared" si="54"/>
        <v>0</v>
      </c>
      <c r="V143" s="18">
        <f t="shared" si="55"/>
        <v>0</v>
      </c>
      <c r="W143" s="18">
        <f t="shared" si="56"/>
        <v>0</v>
      </c>
      <c r="X143" s="18">
        <f t="shared" si="57"/>
        <v>0</v>
      </c>
      <c r="Y143" s="65">
        <f t="shared" si="58"/>
        <v>0</v>
      </c>
    </row>
    <row r="144" spans="1:25" x14ac:dyDescent="0.2">
      <c r="A144" s="272" t="s">
        <v>372</v>
      </c>
      <c r="B144" s="18" t="s">
        <v>373</v>
      </c>
      <c r="C144" s="272" t="s">
        <v>104</v>
      </c>
      <c r="D144" s="272" t="s">
        <v>101</v>
      </c>
      <c r="E144" s="63"/>
      <c r="F144" s="274">
        <f t="shared" si="59"/>
        <v>0</v>
      </c>
      <c r="G144" s="272"/>
      <c r="H144" s="65">
        <f t="shared" si="41"/>
        <v>0</v>
      </c>
      <c r="I144" s="65">
        <f t="shared" si="42"/>
        <v>0</v>
      </c>
      <c r="J144" s="65">
        <f t="shared" si="43"/>
        <v>0</v>
      </c>
      <c r="K144" s="65">
        <f t="shared" si="44"/>
        <v>0</v>
      </c>
      <c r="L144" s="65">
        <f t="shared" si="45"/>
        <v>0</v>
      </c>
      <c r="M144" s="66">
        <f t="shared" si="46"/>
        <v>0</v>
      </c>
      <c r="N144" s="66">
        <f t="shared" si="47"/>
        <v>0</v>
      </c>
      <c r="O144" s="66">
        <f t="shared" si="48"/>
        <v>0</v>
      </c>
      <c r="P144" s="66">
        <f t="shared" si="49"/>
        <v>0</v>
      </c>
      <c r="Q144" s="66">
        <f t="shared" si="50"/>
        <v>0</v>
      </c>
      <c r="R144" s="66">
        <f t="shared" si="51"/>
        <v>0</v>
      </c>
      <c r="S144" s="66">
        <f t="shared" si="52"/>
        <v>0</v>
      </c>
      <c r="T144" s="18">
        <f t="shared" si="53"/>
        <v>0</v>
      </c>
      <c r="U144" s="18">
        <f t="shared" si="54"/>
        <v>0</v>
      </c>
      <c r="V144" s="18">
        <f t="shared" si="55"/>
        <v>0</v>
      </c>
      <c r="W144" s="18">
        <f t="shared" si="56"/>
        <v>0</v>
      </c>
      <c r="X144" s="18">
        <f t="shared" si="57"/>
        <v>0</v>
      </c>
      <c r="Y144" s="65">
        <f t="shared" si="58"/>
        <v>0</v>
      </c>
    </row>
    <row r="145" spans="1:25" x14ac:dyDescent="0.2">
      <c r="A145" s="272" t="s">
        <v>374</v>
      </c>
      <c r="B145" s="18" t="s">
        <v>375</v>
      </c>
      <c r="C145" s="272" t="s">
        <v>100</v>
      </c>
      <c r="D145" s="272" t="s">
        <v>101</v>
      </c>
      <c r="E145" s="63" t="s">
        <v>106</v>
      </c>
      <c r="F145" s="274">
        <f t="shared" si="59"/>
        <v>18.64</v>
      </c>
      <c r="G145" s="272"/>
      <c r="H145" s="65">
        <f t="shared" si="41"/>
        <v>0</v>
      </c>
      <c r="I145" s="65">
        <f t="shared" si="42"/>
        <v>0</v>
      </c>
      <c r="J145" s="65">
        <f t="shared" si="43"/>
        <v>18.64</v>
      </c>
      <c r="K145" s="65">
        <f t="shared" si="44"/>
        <v>0</v>
      </c>
      <c r="L145" s="65">
        <f t="shared" si="45"/>
        <v>0</v>
      </c>
      <c r="M145" s="66">
        <f t="shared" si="46"/>
        <v>0</v>
      </c>
      <c r="N145" s="66">
        <f t="shared" si="47"/>
        <v>0</v>
      </c>
      <c r="O145" s="66">
        <f t="shared" si="48"/>
        <v>0</v>
      </c>
      <c r="P145" s="66">
        <f t="shared" si="49"/>
        <v>0</v>
      </c>
      <c r="Q145" s="66">
        <f t="shared" si="50"/>
        <v>0</v>
      </c>
      <c r="R145" s="66">
        <f t="shared" si="51"/>
        <v>0</v>
      </c>
      <c r="S145" s="66">
        <f t="shared" si="52"/>
        <v>0</v>
      </c>
      <c r="T145" s="18">
        <f t="shared" si="53"/>
        <v>0</v>
      </c>
      <c r="U145" s="18">
        <f t="shared" si="54"/>
        <v>0</v>
      </c>
      <c r="V145" s="18">
        <f t="shared" si="55"/>
        <v>0</v>
      </c>
      <c r="W145" s="18">
        <f t="shared" si="56"/>
        <v>0</v>
      </c>
      <c r="X145" s="18">
        <f t="shared" si="57"/>
        <v>0</v>
      </c>
      <c r="Y145" s="65">
        <f t="shared" si="58"/>
        <v>18.64</v>
      </c>
    </row>
    <row r="146" spans="1:25" x14ac:dyDescent="0.2">
      <c r="A146" s="272" t="s">
        <v>376</v>
      </c>
      <c r="B146" s="18" t="s">
        <v>377</v>
      </c>
      <c r="C146" s="272" t="s">
        <v>130</v>
      </c>
      <c r="D146" s="272" t="s">
        <v>105</v>
      </c>
      <c r="E146" s="63" t="s">
        <v>228</v>
      </c>
      <c r="F146" s="274">
        <f t="shared" si="59"/>
        <v>26.8</v>
      </c>
      <c r="G146" s="272">
        <v>6</v>
      </c>
      <c r="H146" s="65">
        <f t="shared" si="41"/>
        <v>0</v>
      </c>
      <c r="I146" s="65">
        <f t="shared" si="42"/>
        <v>0</v>
      </c>
      <c r="J146" s="65">
        <f t="shared" si="43"/>
        <v>0</v>
      </c>
      <c r="K146" s="65">
        <f t="shared" si="44"/>
        <v>0</v>
      </c>
      <c r="L146" s="65">
        <f t="shared" si="45"/>
        <v>0</v>
      </c>
      <c r="M146" s="66">
        <f t="shared" si="46"/>
        <v>0</v>
      </c>
      <c r="N146" s="66">
        <f t="shared" si="47"/>
        <v>26.8</v>
      </c>
      <c r="O146" s="66">
        <f t="shared" si="48"/>
        <v>0</v>
      </c>
      <c r="P146" s="66">
        <f t="shared" si="49"/>
        <v>0</v>
      </c>
      <c r="Q146" s="66">
        <f t="shared" si="50"/>
        <v>0</v>
      </c>
      <c r="R146" s="66">
        <f t="shared" si="51"/>
        <v>0</v>
      </c>
      <c r="S146" s="66">
        <f t="shared" si="52"/>
        <v>0</v>
      </c>
      <c r="T146" s="18">
        <f t="shared" si="53"/>
        <v>0</v>
      </c>
      <c r="U146" s="18">
        <f t="shared" si="54"/>
        <v>0</v>
      </c>
      <c r="V146" s="18">
        <f t="shared" si="55"/>
        <v>0</v>
      </c>
      <c r="W146" s="18">
        <f t="shared" si="56"/>
        <v>0</v>
      </c>
      <c r="X146" s="18">
        <f t="shared" si="57"/>
        <v>0</v>
      </c>
      <c r="Y146" s="65">
        <f t="shared" si="58"/>
        <v>26.8</v>
      </c>
    </row>
    <row r="147" spans="1:25" x14ac:dyDescent="0.2">
      <c r="A147" s="272" t="s">
        <v>378</v>
      </c>
      <c r="B147" s="18" t="s">
        <v>379</v>
      </c>
      <c r="C147" s="272" t="s">
        <v>201</v>
      </c>
      <c r="D147" s="272" t="s">
        <v>101</v>
      </c>
      <c r="E147" s="63" t="s">
        <v>228</v>
      </c>
      <c r="F147" s="274">
        <f t="shared" si="59"/>
        <v>26.8</v>
      </c>
      <c r="G147" s="272"/>
      <c r="H147" s="65">
        <f t="shared" si="41"/>
        <v>0</v>
      </c>
      <c r="I147" s="65">
        <f t="shared" si="42"/>
        <v>0</v>
      </c>
      <c r="J147" s="65">
        <f t="shared" si="43"/>
        <v>0</v>
      </c>
      <c r="K147" s="65">
        <f t="shared" si="44"/>
        <v>0</v>
      </c>
      <c r="L147" s="65">
        <f t="shared" si="45"/>
        <v>0</v>
      </c>
      <c r="M147" s="66">
        <f t="shared" si="46"/>
        <v>0</v>
      </c>
      <c r="N147" s="66">
        <f t="shared" si="47"/>
        <v>26.8</v>
      </c>
      <c r="O147" s="66">
        <f t="shared" si="48"/>
        <v>0</v>
      </c>
      <c r="P147" s="66">
        <f t="shared" si="49"/>
        <v>0</v>
      </c>
      <c r="Q147" s="66">
        <f t="shared" si="50"/>
        <v>0</v>
      </c>
      <c r="R147" s="66">
        <f t="shared" si="51"/>
        <v>0</v>
      </c>
      <c r="S147" s="66">
        <f t="shared" si="52"/>
        <v>0</v>
      </c>
      <c r="T147" s="18">
        <f t="shared" si="53"/>
        <v>0</v>
      </c>
      <c r="U147" s="18">
        <f t="shared" si="54"/>
        <v>0</v>
      </c>
      <c r="V147" s="18">
        <f t="shared" si="55"/>
        <v>0</v>
      </c>
      <c r="W147" s="18">
        <f t="shared" si="56"/>
        <v>0</v>
      </c>
      <c r="X147" s="18">
        <f t="shared" si="57"/>
        <v>0</v>
      </c>
      <c r="Y147" s="65">
        <f t="shared" si="58"/>
        <v>26.8</v>
      </c>
    </row>
    <row r="148" spans="1:25" x14ac:dyDescent="0.2">
      <c r="A148" s="272" t="s">
        <v>380</v>
      </c>
      <c r="B148" s="18" t="s">
        <v>381</v>
      </c>
      <c r="C148" s="272" t="s">
        <v>139</v>
      </c>
      <c r="D148" s="272" t="s">
        <v>101</v>
      </c>
      <c r="E148" s="63"/>
      <c r="F148" s="274">
        <f t="shared" si="59"/>
        <v>0</v>
      </c>
      <c r="G148" s="272"/>
      <c r="H148" s="65">
        <f t="shared" si="41"/>
        <v>0</v>
      </c>
      <c r="I148" s="65">
        <f t="shared" si="42"/>
        <v>0</v>
      </c>
      <c r="J148" s="65">
        <f t="shared" si="43"/>
        <v>0</v>
      </c>
      <c r="K148" s="65">
        <f t="shared" si="44"/>
        <v>0</v>
      </c>
      <c r="L148" s="65">
        <f t="shared" si="45"/>
        <v>0</v>
      </c>
      <c r="M148" s="66">
        <f t="shared" si="46"/>
        <v>0</v>
      </c>
      <c r="N148" s="66">
        <f t="shared" si="47"/>
        <v>0</v>
      </c>
      <c r="O148" s="66">
        <f t="shared" si="48"/>
        <v>0</v>
      </c>
      <c r="P148" s="66">
        <f t="shared" si="49"/>
        <v>0</v>
      </c>
      <c r="Q148" s="66">
        <f t="shared" si="50"/>
        <v>0</v>
      </c>
      <c r="R148" s="66">
        <f t="shared" si="51"/>
        <v>0</v>
      </c>
      <c r="S148" s="66">
        <f t="shared" si="52"/>
        <v>0</v>
      </c>
      <c r="T148" s="18">
        <f t="shared" si="53"/>
        <v>0</v>
      </c>
      <c r="U148" s="18">
        <f t="shared" si="54"/>
        <v>0</v>
      </c>
      <c r="V148" s="18">
        <f t="shared" si="55"/>
        <v>0</v>
      </c>
      <c r="W148" s="18">
        <f t="shared" si="56"/>
        <v>0</v>
      </c>
      <c r="X148" s="18">
        <f t="shared" si="57"/>
        <v>0</v>
      </c>
      <c r="Y148" s="65">
        <f t="shared" si="58"/>
        <v>0</v>
      </c>
    </row>
    <row r="149" spans="1:25" x14ac:dyDescent="0.2">
      <c r="A149" s="272" t="s">
        <v>382</v>
      </c>
      <c r="B149" s="18" t="s">
        <v>383</v>
      </c>
      <c r="C149" s="272" t="s">
        <v>124</v>
      </c>
      <c r="D149" s="272" t="s">
        <v>109</v>
      </c>
      <c r="E149" s="63" t="s">
        <v>163</v>
      </c>
      <c r="F149" s="274">
        <f t="shared" si="59"/>
        <v>30.04</v>
      </c>
      <c r="G149" s="272">
        <v>7</v>
      </c>
      <c r="H149" s="65">
        <f t="shared" si="41"/>
        <v>0</v>
      </c>
      <c r="I149" s="65">
        <f t="shared" si="42"/>
        <v>0</v>
      </c>
      <c r="J149" s="65">
        <f t="shared" si="43"/>
        <v>0</v>
      </c>
      <c r="K149" s="65">
        <f t="shared" si="44"/>
        <v>0</v>
      </c>
      <c r="L149" s="65">
        <f t="shared" si="45"/>
        <v>0</v>
      </c>
      <c r="M149" s="66">
        <f t="shared" si="46"/>
        <v>0</v>
      </c>
      <c r="N149" s="66">
        <f t="shared" si="47"/>
        <v>0</v>
      </c>
      <c r="O149" s="66">
        <f t="shared" si="48"/>
        <v>30.04</v>
      </c>
      <c r="P149" s="66">
        <f t="shared" si="49"/>
        <v>0</v>
      </c>
      <c r="Q149" s="66">
        <f t="shared" si="50"/>
        <v>0</v>
      </c>
      <c r="R149" s="66">
        <f t="shared" si="51"/>
        <v>0</v>
      </c>
      <c r="S149" s="66">
        <f t="shared" si="52"/>
        <v>0</v>
      </c>
      <c r="T149" s="18">
        <f t="shared" si="53"/>
        <v>0</v>
      </c>
      <c r="U149" s="18">
        <f t="shared" si="54"/>
        <v>0</v>
      </c>
      <c r="V149" s="18">
        <f t="shared" si="55"/>
        <v>0</v>
      </c>
      <c r="W149" s="18">
        <f t="shared" si="56"/>
        <v>0</v>
      </c>
      <c r="X149" s="18">
        <f t="shared" si="57"/>
        <v>0</v>
      </c>
      <c r="Y149" s="65">
        <f t="shared" si="58"/>
        <v>30.04</v>
      </c>
    </row>
    <row r="150" spans="1:25" x14ac:dyDescent="0.2">
      <c r="A150" s="272" t="s">
        <v>876</v>
      </c>
      <c r="B150" s="159" t="s">
        <v>877</v>
      </c>
      <c r="C150" s="273" t="s">
        <v>100</v>
      </c>
      <c r="D150" s="272" t="s">
        <v>101</v>
      </c>
      <c r="E150" s="63" t="s">
        <v>228</v>
      </c>
      <c r="F150" s="274">
        <f t="shared" si="59"/>
        <v>26.8</v>
      </c>
      <c r="G150" s="272"/>
      <c r="H150" s="65">
        <f t="shared" si="41"/>
        <v>0</v>
      </c>
      <c r="I150" s="65">
        <f t="shared" si="42"/>
        <v>0</v>
      </c>
      <c r="J150" s="65">
        <f t="shared" si="43"/>
        <v>0</v>
      </c>
      <c r="K150" s="65">
        <f t="shared" si="44"/>
        <v>0</v>
      </c>
      <c r="L150" s="65">
        <f t="shared" si="45"/>
        <v>0</v>
      </c>
      <c r="M150" s="66">
        <f t="shared" si="46"/>
        <v>0</v>
      </c>
      <c r="N150" s="66">
        <f t="shared" si="47"/>
        <v>26.8</v>
      </c>
      <c r="O150" s="66">
        <f t="shared" si="48"/>
        <v>0</v>
      </c>
      <c r="P150" s="66">
        <f t="shared" si="49"/>
        <v>0</v>
      </c>
      <c r="Q150" s="66">
        <f t="shared" si="50"/>
        <v>0</v>
      </c>
      <c r="R150" s="66">
        <f t="shared" si="51"/>
        <v>0</v>
      </c>
      <c r="S150" s="66">
        <f t="shared" si="52"/>
        <v>0</v>
      </c>
      <c r="T150" s="18">
        <f t="shared" si="53"/>
        <v>0</v>
      </c>
      <c r="U150" s="18">
        <f t="shared" si="54"/>
        <v>0</v>
      </c>
      <c r="V150" s="18">
        <f t="shared" si="55"/>
        <v>0</v>
      </c>
      <c r="W150" s="18">
        <f t="shared" si="56"/>
        <v>0</v>
      </c>
      <c r="X150" s="18">
        <f t="shared" si="57"/>
        <v>0</v>
      </c>
      <c r="Y150" s="65">
        <f t="shared" si="58"/>
        <v>26.8</v>
      </c>
    </row>
    <row r="151" spans="1:25" x14ac:dyDescent="0.2">
      <c r="A151" s="272" t="s">
        <v>872</v>
      </c>
      <c r="B151" s="159" t="s">
        <v>873</v>
      </c>
      <c r="C151" s="273" t="s">
        <v>100</v>
      </c>
      <c r="D151" s="273" t="s">
        <v>101</v>
      </c>
      <c r="E151" s="160" t="s">
        <v>147</v>
      </c>
      <c r="F151" s="274">
        <f t="shared" si="59"/>
        <v>24.56</v>
      </c>
      <c r="G151" s="272"/>
      <c r="H151" s="65">
        <f t="shared" si="41"/>
        <v>0</v>
      </c>
      <c r="I151" s="65">
        <f t="shared" si="42"/>
        <v>0</v>
      </c>
      <c r="J151" s="65">
        <f t="shared" si="43"/>
        <v>0</v>
      </c>
      <c r="K151" s="65">
        <f t="shared" si="44"/>
        <v>0</v>
      </c>
      <c r="L151" s="65">
        <f t="shared" si="45"/>
        <v>0</v>
      </c>
      <c r="M151" s="66">
        <f t="shared" si="46"/>
        <v>24.56</v>
      </c>
      <c r="N151" s="66">
        <f t="shared" si="47"/>
        <v>0</v>
      </c>
      <c r="O151" s="66">
        <f t="shared" si="48"/>
        <v>0</v>
      </c>
      <c r="P151" s="66">
        <f t="shared" si="49"/>
        <v>0</v>
      </c>
      <c r="Q151" s="66">
        <f t="shared" si="50"/>
        <v>0</v>
      </c>
      <c r="R151" s="66">
        <f t="shared" si="51"/>
        <v>0</v>
      </c>
      <c r="S151" s="66">
        <f t="shared" si="52"/>
        <v>0</v>
      </c>
      <c r="T151" s="18">
        <f t="shared" si="53"/>
        <v>0</v>
      </c>
      <c r="U151" s="18">
        <f t="shared" si="54"/>
        <v>0</v>
      </c>
      <c r="V151" s="18">
        <f t="shared" si="55"/>
        <v>0</v>
      </c>
      <c r="W151" s="18">
        <f t="shared" si="56"/>
        <v>0</v>
      </c>
      <c r="X151" s="18">
        <f t="shared" si="57"/>
        <v>0</v>
      </c>
      <c r="Y151" s="161">
        <f t="shared" si="58"/>
        <v>24.56</v>
      </c>
    </row>
    <row r="152" spans="1:25" x14ac:dyDescent="0.2">
      <c r="A152" s="272" t="s">
        <v>874</v>
      </c>
      <c r="B152" s="159" t="s">
        <v>875</v>
      </c>
      <c r="C152" s="273" t="s">
        <v>100</v>
      </c>
      <c r="D152" s="272" t="s">
        <v>101</v>
      </c>
      <c r="E152" s="63" t="s">
        <v>163</v>
      </c>
      <c r="F152" s="274">
        <f t="shared" si="59"/>
        <v>30.04</v>
      </c>
      <c r="G152" s="272"/>
      <c r="H152" s="65">
        <f t="shared" si="41"/>
        <v>0</v>
      </c>
      <c r="I152" s="65">
        <f t="shared" si="42"/>
        <v>0</v>
      </c>
      <c r="J152" s="65">
        <f t="shared" si="43"/>
        <v>0</v>
      </c>
      <c r="K152" s="65">
        <f t="shared" si="44"/>
        <v>0</v>
      </c>
      <c r="L152" s="65">
        <f t="shared" si="45"/>
        <v>0</v>
      </c>
      <c r="M152" s="66">
        <f t="shared" si="46"/>
        <v>0</v>
      </c>
      <c r="N152" s="66">
        <f t="shared" si="47"/>
        <v>0</v>
      </c>
      <c r="O152" s="66">
        <f t="shared" si="48"/>
        <v>30.04</v>
      </c>
      <c r="P152" s="66">
        <f t="shared" si="49"/>
        <v>0</v>
      </c>
      <c r="Q152" s="66">
        <f t="shared" si="50"/>
        <v>0</v>
      </c>
      <c r="R152" s="66">
        <f t="shared" si="51"/>
        <v>0</v>
      </c>
      <c r="S152" s="66">
        <f t="shared" si="52"/>
        <v>0</v>
      </c>
      <c r="T152" s="18">
        <f t="shared" si="53"/>
        <v>0</v>
      </c>
      <c r="U152" s="18">
        <f t="shared" si="54"/>
        <v>0</v>
      </c>
      <c r="V152" s="18">
        <f t="shared" si="55"/>
        <v>0</v>
      </c>
      <c r="W152" s="18">
        <f t="shared" si="56"/>
        <v>0</v>
      </c>
      <c r="X152" s="18">
        <f t="shared" si="57"/>
        <v>0</v>
      </c>
      <c r="Y152" s="65">
        <f t="shared" si="58"/>
        <v>30.04</v>
      </c>
    </row>
    <row r="153" spans="1:25" x14ac:dyDescent="0.2">
      <c r="A153" s="272" t="s">
        <v>384</v>
      </c>
      <c r="B153" s="18" t="s">
        <v>385</v>
      </c>
      <c r="C153" s="272" t="s">
        <v>100</v>
      </c>
      <c r="D153" s="272" t="s">
        <v>101</v>
      </c>
      <c r="E153" s="63"/>
      <c r="F153" s="274">
        <f t="shared" si="59"/>
        <v>0</v>
      </c>
      <c r="G153" s="272"/>
      <c r="H153" s="65">
        <f t="shared" si="41"/>
        <v>0</v>
      </c>
      <c r="I153" s="65">
        <f t="shared" si="42"/>
        <v>0</v>
      </c>
      <c r="J153" s="65">
        <f t="shared" si="43"/>
        <v>0</v>
      </c>
      <c r="K153" s="65">
        <f t="shared" si="44"/>
        <v>0</v>
      </c>
      <c r="L153" s="65">
        <f t="shared" si="45"/>
        <v>0</v>
      </c>
      <c r="M153" s="66">
        <f t="shared" si="46"/>
        <v>0</v>
      </c>
      <c r="N153" s="66">
        <f t="shared" si="47"/>
        <v>0</v>
      </c>
      <c r="O153" s="66">
        <f t="shared" si="48"/>
        <v>0</v>
      </c>
      <c r="P153" s="66">
        <f t="shared" si="49"/>
        <v>0</v>
      </c>
      <c r="Q153" s="66">
        <f t="shared" si="50"/>
        <v>0</v>
      </c>
      <c r="R153" s="66">
        <f t="shared" si="51"/>
        <v>0</v>
      </c>
      <c r="S153" s="66">
        <f t="shared" si="52"/>
        <v>0</v>
      </c>
      <c r="T153" s="18">
        <f t="shared" si="53"/>
        <v>0</v>
      </c>
      <c r="U153" s="18">
        <f t="shared" si="54"/>
        <v>0</v>
      </c>
      <c r="V153" s="18">
        <f t="shared" si="55"/>
        <v>0</v>
      </c>
      <c r="W153" s="18">
        <f t="shared" si="56"/>
        <v>0</v>
      </c>
      <c r="X153" s="18">
        <f t="shared" si="57"/>
        <v>0</v>
      </c>
      <c r="Y153" s="65">
        <f t="shared" si="58"/>
        <v>0</v>
      </c>
    </row>
    <row r="154" spans="1:25" x14ac:dyDescent="0.2">
      <c r="A154" s="272" t="s">
        <v>386</v>
      </c>
      <c r="B154" s="18" t="s">
        <v>387</v>
      </c>
      <c r="C154" s="272" t="s">
        <v>104</v>
      </c>
      <c r="D154" s="272" t="s">
        <v>101</v>
      </c>
      <c r="E154" s="63"/>
      <c r="F154" s="274">
        <f t="shared" si="59"/>
        <v>0</v>
      </c>
      <c r="G154" s="272"/>
      <c r="H154" s="65">
        <f t="shared" si="41"/>
        <v>0</v>
      </c>
      <c r="I154" s="65">
        <f t="shared" si="42"/>
        <v>0</v>
      </c>
      <c r="J154" s="65">
        <f t="shared" si="43"/>
        <v>0</v>
      </c>
      <c r="K154" s="65">
        <f t="shared" si="44"/>
        <v>0</v>
      </c>
      <c r="L154" s="65">
        <f t="shared" si="45"/>
        <v>0</v>
      </c>
      <c r="M154" s="66">
        <f t="shared" si="46"/>
        <v>0</v>
      </c>
      <c r="N154" s="66">
        <f t="shared" si="47"/>
        <v>0</v>
      </c>
      <c r="O154" s="66">
        <f t="shared" si="48"/>
        <v>0</v>
      </c>
      <c r="P154" s="66">
        <f t="shared" si="49"/>
        <v>0</v>
      </c>
      <c r="Q154" s="66">
        <f t="shared" si="50"/>
        <v>0</v>
      </c>
      <c r="R154" s="66">
        <f t="shared" si="51"/>
        <v>0</v>
      </c>
      <c r="S154" s="66">
        <f t="shared" si="52"/>
        <v>0</v>
      </c>
      <c r="T154" s="18">
        <f t="shared" si="53"/>
        <v>0</v>
      </c>
      <c r="U154" s="18">
        <f t="shared" si="54"/>
        <v>0</v>
      </c>
      <c r="V154" s="18">
        <f t="shared" si="55"/>
        <v>0</v>
      </c>
      <c r="W154" s="18">
        <f t="shared" si="56"/>
        <v>0</v>
      </c>
      <c r="X154" s="18">
        <f t="shared" si="57"/>
        <v>0</v>
      </c>
      <c r="Y154" s="65">
        <f t="shared" si="58"/>
        <v>0</v>
      </c>
    </row>
    <row r="155" spans="1:25" x14ac:dyDescent="0.2">
      <c r="A155" s="272" t="s">
        <v>388</v>
      </c>
      <c r="B155" s="18" t="s">
        <v>810</v>
      </c>
      <c r="C155" s="272" t="s">
        <v>104</v>
      </c>
      <c r="D155" s="272" t="s">
        <v>109</v>
      </c>
      <c r="E155" s="63" t="s">
        <v>241</v>
      </c>
      <c r="F155" s="274">
        <f t="shared" si="59"/>
        <v>3.2</v>
      </c>
      <c r="G155" s="272">
        <v>8</v>
      </c>
      <c r="H155" s="65">
        <f t="shared" si="41"/>
        <v>0</v>
      </c>
      <c r="I155" s="65">
        <f t="shared" si="42"/>
        <v>0</v>
      </c>
      <c r="J155" s="65">
        <f t="shared" si="43"/>
        <v>0</v>
      </c>
      <c r="K155" s="65">
        <f t="shared" si="44"/>
        <v>0</v>
      </c>
      <c r="L155" s="65">
        <f t="shared" si="45"/>
        <v>0</v>
      </c>
      <c r="M155" s="66">
        <f t="shared" si="46"/>
        <v>0</v>
      </c>
      <c r="N155" s="66">
        <f t="shared" si="47"/>
        <v>0</v>
      </c>
      <c r="O155" s="66">
        <f t="shared" si="48"/>
        <v>0</v>
      </c>
      <c r="P155" s="66">
        <f t="shared" si="49"/>
        <v>3.2</v>
      </c>
      <c r="Q155" s="66">
        <f t="shared" si="50"/>
        <v>0</v>
      </c>
      <c r="R155" s="66">
        <f t="shared" si="51"/>
        <v>0</v>
      </c>
      <c r="S155" s="66">
        <f t="shared" si="52"/>
        <v>0</v>
      </c>
      <c r="T155" s="18">
        <f t="shared" si="53"/>
        <v>0</v>
      </c>
      <c r="U155" s="18">
        <f t="shared" si="54"/>
        <v>0</v>
      </c>
      <c r="V155" s="18">
        <f t="shared" si="55"/>
        <v>0</v>
      </c>
      <c r="W155" s="18">
        <f t="shared" si="56"/>
        <v>0</v>
      </c>
      <c r="X155" s="18">
        <f t="shared" si="57"/>
        <v>0</v>
      </c>
      <c r="Y155" s="65">
        <f t="shared" si="58"/>
        <v>3.2</v>
      </c>
    </row>
    <row r="156" spans="1:25" x14ac:dyDescent="0.2">
      <c r="A156" s="272" t="s">
        <v>389</v>
      </c>
      <c r="B156" s="18" t="s">
        <v>809</v>
      </c>
      <c r="C156" s="272" t="s">
        <v>104</v>
      </c>
      <c r="D156" s="272" t="s">
        <v>109</v>
      </c>
      <c r="E156" s="63" t="s">
        <v>163</v>
      </c>
      <c r="F156" s="274">
        <f t="shared" si="59"/>
        <v>30.04</v>
      </c>
      <c r="G156" s="272">
        <v>7</v>
      </c>
      <c r="H156" s="65">
        <f t="shared" si="41"/>
        <v>0</v>
      </c>
      <c r="I156" s="65">
        <f t="shared" si="42"/>
        <v>0</v>
      </c>
      <c r="J156" s="65">
        <f t="shared" si="43"/>
        <v>0</v>
      </c>
      <c r="K156" s="65">
        <f t="shared" si="44"/>
        <v>0</v>
      </c>
      <c r="L156" s="65">
        <f t="shared" si="45"/>
        <v>0</v>
      </c>
      <c r="M156" s="66">
        <f t="shared" si="46"/>
        <v>0</v>
      </c>
      <c r="N156" s="66">
        <f t="shared" si="47"/>
        <v>0</v>
      </c>
      <c r="O156" s="66">
        <f t="shared" si="48"/>
        <v>30.04</v>
      </c>
      <c r="P156" s="66">
        <f t="shared" si="49"/>
        <v>0</v>
      </c>
      <c r="Q156" s="66">
        <f t="shared" si="50"/>
        <v>0</v>
      </c>
      <c r="R156" s="66">
        <f t="shared" si="51"/>
        <v>0</v>
      </c>
      <c r="S156" s="66">
        <f t="shared" si="52"/>
        <v>0</v>
      </c>
      <c r="T156" s="18">
        <f t="shared" si="53"/>
        <v>0</v>
      </c>
      <c r="U156" s="18">
        <f t="shared" si="54"/>
        <v>0</v>
      </c>
      <c r="V156" s="18">
        <f t="shared" si="55"/>
        <v>0</v>
      </c>
      <c r="W156" s="18">
        <f t="shared" si="56"/>
        <v>0</v>
      </c>
      <c r="X156" s="18">
        <f t="shared" si="57"/>
        <v>0</v>
      </c>
      <c r="Y156" s="65">
        <f t="shared" si="58"/>
        <v>30.04</v>
      </c>
    </row>
    <row r="157" spans="1:25" x14ac:dyDescent="0.2">
      <c r="A157" s="272" t="s">
        <v>390</v>
      </c>
      <c r="B157" s="18" t="s">
        <v>391</v>
      </c>
      <c r="C157" s="272" t="s">
        <v>104</v>
      </c>
      <c r="D157" s="272" t="s">
        <v>248</v>
      </c>
      <c r="E157" s="63" t="s">
        <v>198</v>
      </c>
      <c r="F157" s="274">
        <f t="shared" si="59"/>
        <v>20.48</v>
      </c>
      <c r="G157" s="272">
        <v>3</v>
      </c>
      <c r="H157" s="65">
        <f t="shared" si="41"/>
        <v>0</v>
      </c>
      <c r="I157" s="65">
        <f t="shared" si="42"/>
        <v>0</v>
      </c>
      <c r="J157" s="65">
        <f t="shared" si="43"/>
        <v>0</v>
      </c>
      <c r="K157" s="65">
        <f t="shared" si="44"/>
        <v>20.48</v>
      </c>
      <c r="L157" s="65">
        <f t="shared" si="45"/>
        <v>0</v>
      </c>
      <c r="M157" s="66">
        <f t="shared" si="46"/>
        <v>0</v>
      </c>
      <c r="N157" s="66">
        <f t="shared" si="47"/>
        <v>0</v>
      </c>
      <c r="O157" s="66">
        <f t="shared" si="48"/>
        <v>0</v>
      </c>
      <c r="P157" s="66">
        <f t="shared" si="49"/>
        <v>0</v>
      </c>
      <c r="Q157" s="66">
        <f t="shared" si="50"/>
        <v>0</v>
      </c>
      <c r="R157" s="66">
        <f t="shared" si="51"/>
        <v>0</v>
      </c>
      <c r="S157" s="66">
        <f t="shared" si="52"/>
        <v>0</v>
      </c>
      <c r="T157" s="18">
        <f t="shared" si="53"/>
        <v>0</v>
      </c>
      <c r="U157" s="18">
        <f t="shared" si="54"/>
        <v>0</v>
      </c>
      <c r="V157" s="18">
        <f t="shared" si="55"/>
        <v>0</v>
      </c>
      <c r="W157" s="18">
        <f t="shared" si="56"/>
        <v>0</v>
      </c>
      <c r="X157" s="18">
        <f t="shared" si="57"/>
        <v>0</v>
      </c>
      <c r="Y157" s="65">
        <f t="shared" si="58"/>
        <v>20.48</v>
      </c>
    </row>
    <row r="158" spans="1:25" x14ac:dyDescent="0.2">
      <c r="A158" s="272" t="s">
        <v>392</v>
      </c>
      <c r="B158" s="18" t="s">
        <v>393</v>
      </c>
      <c r="C158" s="272" t="s">
        <v>104</v>
      </c>
      <c r="D158" s="272" t="s">
        <v>101</v>
      </c>
      <c r="E158" s="63"/>
      <c r="F158" s="274">
        <f t="shared" si="59"/>
        <v>0</v>
      </c>
      <c r="G158" s="272"/>
      <c r="H158" s="65">
        <f t="shared" si="41"/>
        <v>0</v>
      </c>
      <c r="I158" s="65">
        <f t="shared" si="42"/>
        <v>0</v>
      </c>
      <c r="J158" s="65">
        <f t="shared" si="43"/>
        <v>0</v>
      </c>
      <c r="K158" s="65">
        <f t="shared" si="44"/>
        <v>0</v>
      </c>
      <c r="L158" s="65">
        <f t="shared" si="45"/>
        <v>0</v>
      </c>
      <c r="M158" s="66">
        <f t="shared" si="46"/>
        <v>0</v>
      </c>
      <c r="N158" s="66">
        <f t="shared" si="47"/>
        <v>0</v>
      </c>
      <c r="O158" s="66">
        <f t="shared" si="48"/>
        <v>0</v>
      </c>
      <c r="P158" s="66">
        <f t="shared" si="49"/>
        <v>0</v>
      </c>
      <c r="Q158" s="66">
        <f t="shared" si="50"/>
        <v>0</v>
      </c>
      <c r="R158" s="66">
        <f t="shared" si="51"/>
        <v>0</v>
      </c>
      <c r="S158" s="66">
        <f t="shared" si="52"/>
        <v>0</v>
      </c>
      <c r="T158" s="18">
        <f t="shared" si="53"/>
        <v>0</v>
      </c>
      <c r="U158" s="18">
        <f t="shared" si="54"/>
        <v>0</v>
      </c>
      <c r="V158" s="18">
        <f t="shared" si="55"/>
        <v>0</v>
      </c>
      <c r="W158" s="18">
        <f t="shared" si="56"/>
        <v>0</v>
      </c>
      <c r="X158" s="18">
        <f t="shared" si="57"/>
        <v>0</v>
      </c>
      <c r="Y158" s="65">
        <f t="shared" si="58"/>
        <v>0</v>
      </c>
    </row>
    <row r="159" spans="1:25" x14ac:dyDescent="0.2">
      <c r="A159" s="272" t="s">
        <v>398</v>
      </c>
      <c r="B159" s="18" t="s">
        <v>399</v>
      </c>
      <c r="C159" s="272" t="s">
        <v>104</v>
      </c>
      <c r="D159" s="272" t="s">
        <v>101</v>
      </c>
      <c r="E159" s="63"/>
      <c r="F159" s="274">
        <f t="shared" si="59"/>
        <v>0</v>
      </c>
      <c r="G159" s="272"/>
      <c r="H159" s="65">
        <f t="shared" si="41"/>
        <v>0</v>
      </c>
      <c r="I159" s="65">
        <f t="shared" si="42"/>
        <v>0</v>
      </c>
      <c r="J159" s="65">
        <f t="shared" si="43"/>
        <v>0</v>
      </c>
      <c r="K159" s="65">
        <f t="shared" si="44"/>
        <v>0</v>
      </c>
      <c r="L159" s="65">
        <f t="shared" si="45"/>
        <v>0</v>
      </c>
      <c r="M159" s="66">
        <f t="shared" si="46"/>
        <v>0</v>
      </c>
      <c r="N159" s="66">
        <f t="shared" si="47"/>
        <v>0</v>
      </c>
      <c r="O159" s="66">
        <f t="shared" si="48"/>
        <v>0</v>
      </c>
      <c r="P159" s="66">
        <f t="shared" si="49"/>
        <v>0</v>
      </c>
      <c r="Q159" s="66">
        <f t="shared" si="50"/>
        <v>0</v>
      </c>
      <c r="R159" s="66">
        <f t="shared" si="51"/>
        <v>0</v>
      </c>
      <c r="S159" s="66">
        <f t="shared" si="52"/>
        <v>0</v>
      </c>
      <c r="T159" s="18">
        <f t="shared" si="53"/>
        <v>0</v>
      </c>
      <c r="U159" s="18">
        <f t="shared" si="54"/>
        <v>0</v>
      </c>
      <c r="V159" s="18">
        <f t="shared" si="55"/>
        <v>0</v>
      </c>
      <c r="W159" s="18">
        <f t="shared" si="56"/>
        <v>0</v>
      </c>
      <c r="X159" s="18">
        <f t="shared" si="57"/>
        <v>0</v>
      </c>
      <c r="Y159" s="65">
        <f t="shared" si="58"/>
        <v>0</v>
      </c>
    </row>
    <row r="160" spans="1:25" x14ac:dyDescent="0.2">
      <c r="A160" s="273" t="s">
        <v>822</v>
      </c>
      <c r="B160" s="159" t="s">
        <v>823</v>
      </c>
      <c r="C160" s="273" t="s">
        <v>100</v>
      </c>
      <c r="D160" s="273" t="s">
        <v>248</v>
      </c>
      <c r="E160" s="160" t="s">
        <v>147</v>
      </c>
      <c r="F160" s="274">
        <f t="shared" si="59"/>
        <v>24.56</v>
      </c>
      <c r="G160" s="272"/>
      <c r="H160" s="65">
        <f t="shared" si="41"/>
        <v>0</v>
      </c>
      <c r="I160" s="65">
        <f t="shared" si="42"/>
        <v>0</v>
      </c>
      <c r="J160" s="65">
        <f t="shared" si="43"/>
        <v>0</v>
      </c>
      <c r="K160" s="65">
        <f t="shared" si="44"/>
        <v>0</v>
      </c>
      <c r="L160" s="65">
        <f t="shared" si="45"/>
        <v>0</v>
      </c>
      <c r="M160" s="66">
        <f t="shared" si="46"/>
        <v>24.56</v>
      </c>
      <c r="N160" s="66">
        <f t="shared" si="47"/>
        <v>0</v>
      </c>
      <c r="O160" s="66">
        <f t="shared" si="48"/>
        <v>0</v>
      </c>
      <c r="P160" s="66">
        <f t="shared" si="49"/>
        <v>0</v>
      </c>
      <c r="Q160" s="66">
        <f t="shared" si="50"/>
        <v>0</v>
      </c>
      <c r="R160" s="66">
        <f t="shared" si="51"/>
        <v>0</v>
      </c>
      <c r="S160" s="66">
        <f t="shared" si="52"/>
        <v>0</v>
      </c>
      <c r="T160" s="18">
        <f t="shared" si="53"/>
        <v>0</v>
      </c>
      <c r="U160" s="18">
        <f t="shared" si="54"/>
        <v>0</v>
      </c>
      <c r="V160" s="18">
        <f t="shared" si="55"/>
        <v>0</v>
      </c>
      <c r="W160" s="18">
        <f t="shared" si="56"/>
        <v>0</v>
      </c>
      <c r="X160" s="18">
        <f t="shared" si="57"/>
        <v>0</v>
      </c>
      <c r="Y160" s="161">
        <f t="shared" si="58"/>
        <v>24.56</v>
      </c>
    </row>
    <row r="161" spans="1:25" x14ac:dyDescent="0.2">
      <c r="A161" s="272" t="s">
        <v>878</v>
      </c>
      <c r="B161" s="18" t="s">
        <v>879</v>
      </c>
      <c r="C161" s="272" t="s">
        <v>100</v>
      </c>
      <c r="D161" s="272" t="s">
        <v>101</v>
      </c>
      <c r="E161" s="63" t="s">
        <v>163</v>
      </c>
      <c r="F161" s="274">
        <f t="shared" si="59"/>
        <v>30.04</v>
      </c>
      <c r="G161" s="272"/>
      <c r="H161" s="65">
        <f t="shared" si="41"/>
        <v>0</v>
      </c>
      <c r="I161" s="65">
        <f t="shared" si="42"/>
        <v>0</v>
      </c>
      <c r="J161" s="65">
        <f t="shared" si="43"/>
        <v>0</v>
      </c>
      <c r="K161" s="65">
        <f t="shared" si="44"/>
        <v>0</v>
      </c>
      <c r="L161" s="65">
        <f t="shared" si="45"/>
        <v>0</v>
      </c>
      <c r="M161" s="66">
        <f t="shared" si="46"/>
        <v>0</v>
      </c>
      <c r="N161" s="66">
        <f t="shared" si="47"/>
        <v>0</v>
      </c>
      <c r="O161" s="66">
        <f t="shared" si="48"/>
        <v>30.04</v>
      </c>
      <c r="P161" s="66">
        <f t="shared" si="49"/>
        <v>0</v>
      </c>
      <c r="Q161" s="66">
        <f t="shared" si="50"/>
        <v>0</v>
      </c>
      <c r="R161" s="66">
        <f t="shared" si="51"/>
        <v>0</v>
      </c>
      <c r="S161" s="66">
        <f t="shared" si="52"/>
        <v>0</v>
      </c>
      <c r="T161" s="18">
        <f t="shared" si="53"/>
        <v>0</v>
      </c>
      <c r="U161" s="18">
        <f t="shared" si="54"/>
        <v>0</v>
      </c>
      <c r="V161" s="18">
        <f t="shared" si="55"/>
        <v>0</v>
      </c>
      <c r="W161" s="18">
        <f t="shared" si="56"/>
        <v>0</v>
      </c>
      <c r="X161" s="18">
        <f t="shared" si="57"/>
        <v>0</v>
      </c>
      <c r="Y161" s="65">
        <f t="shared" si="58"/>
        <v>30.04</v>
      </c>
    </row>
    <row r="162" spans="1:25" x14ac:dyDescent="0.2">
      <c r="A162" s="272" t="s">
        <v>400</v>
      </c>
      <c r="B162" s="18" t="s">
        <v>401</v>
      </c>
      <c r="C162" s="272" t="s">
        <v>104</v>
      </c>
      <c r="D162" s="272" t="s">
        <v>101</v>
      </c>
      <c r="E162" s="63"/>
      <c r="F162" s="274">
        <f t="shared" si="59"/>
        <v>0</v>
      </c>
      <c r="G162" s="272"/>
      <c r="H162" s="65">
        <f t="shared" si="41"/>
        <v>0</v>
      </c>
      <c r="I162" s="65">
        <f t="shared" si="42"/>
        <v>0</v>
      </c>
      <c r="J162" s="65">
        <f t="shared" si="43"/>
        <v>0</v>
      </c>
      <c r="K162" s="65">
        <f t="shared" si="44"/>
        <v>0</v>
      </c>
      <c r="L162" s="65">
        <f t="shared" si="45"/>
        <v>0</v>
      </c>
      <c r="M162" s="66">
        <f t="shared" si="46"/>
        <v>0</v>
      </c>
      <c r="N162" s="66">
        <f t="shared" si="47"/>
        <v>0</v>
      </c>
      <c r="O162" s="66">
        <f t="shared" si="48"/>
        <v>0</v>
      </c>
      <c r="P162" s="66">
        <f t="shared" si="49"/>
        <v>0</v>
      </c>
      <c r="Q162" s="66">
        <f t="shared" si="50"/>
        <v>0</v>
      </c>
      <c r="R162" s="66">
        <f t="shared" si="51"/>
        <v>0</v>
      </c>
      <c r="S162" s="66">
        <f t="shared" si="52"/>
        <v>0</v>
      </c>
      <c r="T162" s="18">
        <f t="shared" si="53"/>
        <v>0</v>
      </c>
      <c r="U162" s="18">
        <f t="shared" si="54"/>
        <v>0</v>
      </c>
      <c r="V162" s="18">
        <f t="shared" si="55"/>
        <v>0</v>
      </c>
      <c r="W162" s="18">
        <f t="shared" si="56"/>
        <v>0</v>
      </c>
      <c r="X162" s="18">
        <f t="shared" si="57"/>
        <v>0</v>
      </c>
      <c r="Y162" s="65">
        <f t="shared" si="58"/>
        <v>0</v>
      </c>
    </row>
    <row r="163" spans="1:25" x14ac:dyDescent="0.2">
      <c r="A163" s="272" t="s">
        <v>402</v>
      </c>
      <c r="B163" s="18" t="s">
        <v>403</v>
      </c>
      <c r="C163" s="272" t="s">
        <v>104</v>
      </c>
      <c r="D163" s="272" t="s">
        <v>101</v>
      </c>
      <c r="E163" s="63"/>
      <c r="F163" s="274">
        <f t="shared" si="59"/>
        <v>0</v>
      </c>
      <c r="G163" s="272"/>
      <c r="H163" s="65">
        <f t="shared" si="41"/>
        <v>0</v>
      </c>
      <c r="I163" s="65">
        <f t="shared" si="42"/>
        <v>0</v>
      </c>
      <c r="J163" s="65">
        <f t="shared" si="43"/>
        <v>0</v>
      </c>
      <c r="K163" s="65">
        <f t="shared" si="44"/>
        <v>0</v>
      </c>
      <c r="L163" s="65">
        <f t="shared" si="45"/>
        <v>0</v>
      </c>
      <c r="M163" s="66">
        <f t="shared" si="46"/>
        <v>0</v>
      </c>
      <c r="N163" s="66">
        <f t="shared" si="47"/>
        <v>0</v>
      </c>
      <c r="O163" s="66">
        <f t="shared" si="48"/>
        <v>0</v>
      </c>
      <c r="P163" s="66">
        <f t="shared" si="49"/>
        <v>0</v>
      </c>
      <c r="Q163" s="66">
        <f t="shared" si="50"/>
        <v>0</v>
      </c>
      <c r="R163" s="66">
        <f t="shared" si="51"/>
        <v>0</v>
      </c>
      <c r="S163" s="66">
        <f t="shared" si="52"/>
        <v>0</v>
      </c>
      <c r="T163" s="18">
        <f t="shared" si="53"/>
        <v>0</v>
      </c>
      <c r="U163" s="18">
        <f t="shared" si="54"/>
        <v>0</v>
      </c>
      <c r="V163" s="18">
        <f t="shared" si="55"/>
        <v>0</v>
      </c>
      <c r="W163" s="18">
        <f t="shared" si="56"/>
        <v>0</v>
      </c>
      <c r="X163" s="18">
        <f t="shared" si="57"/>
        <v>0</v>
      </c>
      <c r="Y163" s="65">
        <f t="shared" si="58"/>
        <v>0</v>
      </c>
    </row>
    <row r="164" spans="1:25" x14ac:dyDescent="0.2">
      <c r="A164" s="272" t="s">
        <v>404</v>
      </c>
      <c r="B164" s="18" t="s">
        <v>405</v>
      </c>
      <c r="C164" s="272" t="s">
        <v>104</v>
      </c>
      <c r="D164" s="272" t="s">
        <v>101</v>
      </c>
      <c r="E164" s="63"/>
      <c r="F164" s="274">
        <f t="shared" si="59"/>
        <v>0</v>
      </c>
      <c r="G164" s="272"/>
      <c r="H164" s="65">
        <f t="shared" si="41"/>
        <v>0</v>
      </c>
      <c r="I164" s="65">
        <f t="shared" si="42"/>
        <v>0</v>
      </c>
      <c r="J164" s="65">
        <f t="shared" si="43"/>
        <v>0</v>
      </c>
      <c r="K164" s="65">
        <f t="shared" si="44"/>
        <v>0</v>
      </c>
      <c r="L164" s="65">
        <f t="shared" si="45"/>
        <v>0</v>
      </c>
      <c r="M164" s="66">
        <f t="shared" si="46"/>
        <v>0</v>
      </c>
      <c r="N164" s="66">
        <f t="shared" si="47"/>
        <v>0</v>
      </c>
      <c r="O164" s="66">
        <f t="shared" si="48"/>
        <v>0</v>
      </c>
      <c r="P164" s="66">
        <f t="shared" si="49"/>
        <v>0</v>
      </c>
      <c r="Q164" s="66">
        <f t="shared" si="50"/>
        <v>0</v>
      </c>
      <c r="R164" s="66">
        <f t="shared" si="51"/>
        <v>0</v>
      </c>
      <c r="S164" s="66">
        <f t="shared" si="52"/>
        <v>0</v>
      </c>
      <c r="T164" s="18">
        <f t="shared" si="53"/>
        <v>0</v>
      </c>
      <c r="U164" s="18">
        <f t="shared" si="54"/>
        <v>0</v>
      </c>
      <c r="V164" s="18">
        <f t="shared" si="55"/>
        <v>0</v>
      </c>
      <c r="W164" s="18">
        <f t="shared" si="56"/>
        <v>0</v>
      </c>
      <c r="X164" s="18">
        <f t="shared" si="57"/>
        <v>0</v>
      </c>
      <c r="Y164" s="65">
        <f t="shared" si="58"/>
        <v>0</v>
      </c>
    </row>
    <row r="165" spans="1:25" x14ac:dyDescent="0.2">
      <c r="A165" s="272" t="s">
        <v>406</v>
      </c>
      <c r="B165" s="18" t="s">
        <v>407</v>
      </c>
      <c r="C165" s="272" t="s">
        <v>104</v>
      </c>
      <c r="D165" s="272" t="s">
        <v>101</v>
      </c>
      <c r="E165" s="63"/>
      <c r="F165" s="274">
        <f t="shared" si="59"/>
        <v>0</v>
      </c>
      <c r="G165" s="272"/>
      <c r="H165" s="65">
        <f t="shared" si="41"/>
        <v>0</v>
      </c>
      <c r="I165" s="65">
        <f t="shared" si="42"/>
        <v>0</v>
      </c>
      <c r="J165" s="65">
        <f t="shared" si="43"/>
        <v>0</v>
      </c>
      <c r="K165" s="65">
        <f t="shared" si="44"/>
        <v>0</v>
      </c>
      <c r="L165" s="65">
        <f t="shared" si="45"/>
        <v>0</v>
      </c>
      <c r="M165" s="66">
        <f t="shared" si="46"/>
        <v>0</v>
      </c>
      <c r="N165" s="66">
        <f t="shared" si="47"/>
        <v>0</v>
      </c>
      <c r="O165" s="66">
        <f t="shared" si="48"/>
        <v>0</v>
      </c>
      <c r="P165" s="66">
        <f t="shared" si="49"/>
        <v>0</v>
      </c>
      <c r="Q165" s="66">
        <f t="shared" si="50"/>
        <v>0</v>
      </c>
      <c r="R165" s="66">
        <f t="shared" si="51"/>
        <v>0</v>
      </c>
      <c r="S165" s="66">
        <f t="shared" si="52"/>
        <v>0</v>
      </c>
      <c r="T165" s="18">
        <f t="shared" si="53"/>
        <v>0</v>
      </c>
      <c r="U165" s="18">
        <f t="shared" si="54"/>
        <v>0</v>
      </c>
      <c r="V165" s="18">
        <f t="shared" si="55"/>
        <v>0</v>
      </c>
      <c r="W165" s="18">
        <f t="shared" si="56"/>
        <v>0</v>
      </c>
      <c r="X165" s="18">
        <f t="shared" si="57"/>
        <v>0</v>
      </c>
      <c r="Y165" s="65">
        <f t="shared" si="58"/>
        <v>0</v>
      </c>
    </row>
    <row r="166" spans="1:25" x14ac:dyDescent="0.2">
      <c r="A166" s="272" t="s">
        <v>408</v>
      </c>
      <c r="B166" s="18" t="s">
        <v>409</v>
      </c>
      <c r="C166" s="272" t="s">
        <v>104</v>
      </c>
      <c r="D166" s="272" t="s">
        <v>109</v>
      </c>
      <c r="E166" s="63" t="s">
        <v>241</v>
      </c>
      <c r="F166" s="274">
        <f t="shared" si="59"/>
        <v>3.2</v>
      </c>
      <c r="G166" s="272"/>
      <c r="H166" s="65">
        <f t="shared" si="41"/>
        <v>0</v>
      </c>
      <c r="I166" s="65">
        <f t="shared" si="42"/>
        <v>0</v>
      </c>
      <c r="J166" s="65">
        <f t="shared" si="43"/>
        <v>0</v>
      </c>
      <c r="K166" s="65">
        <f t="shared" si="44"/>
        <v>0</v>
      </c>
      <c r="L166" s="65">
        <f t="shared" si="45"/>
        <v>0</v>
      </c>
      <c r="M166" s="66">
        <f t="shared" si="46"/>
        <v>0</v>
      </c>
      <c r="N166" s="66">
        <f t="shared" si="47"/>
        <v>0</v>
      </c>
      <c r="O166" s="66">
        <f t="shared" si="48"/>
        <v>0</v>
      </c>
      <c r="P166" s="66">
        <f t="shared" si="49"/>
        <v>3.2</v>
      </c>
      <c r="Q166" s="66">
        <f t="shared" si="50"/>
        <v>0</v>
      </c>
      <c r="R166" s="66">
        <f t="shared" si="51"/>
        <v>0</v>
      </c>
      <c r="S166" s="66">
        <f t="shared" si="52"/>
        <v>0</v>
      </c>
      <c r="T166" s="18">
        <f t="shared" si="53"/>
        <v>0</v>
      </c>
      <c r="U166" s="18">
        <f t="shared" si="54"/>
        <v>0</v>
      </c>
      <c r="V166" s="18">
        <f t="shared" si="55"/>
        <v>0</v>
      </c>
      <c r="W166" s="18">
        <f t="shared" si="56"/>
        <v>0</v>
      </c>
      <c r="X166" s="18">
        <f t="shared" si="57"/>
        <v>0</v>
      </c>
      <c r="Y166" s="65">
        <f t="shared" si="58"/>
        <v>3.2</v>
      </c>
    </row>
    <row r="167" spans="1:25" x14ac:dyDescent="0.2">
      <c r="A167" s="272" t="s">
        <v>806</v>
      </c>
      <c r="B167" s="18" t="s">
        <v>397</v>
      </c>
      <c r="C167" s="272" t="s">
        <v>104</v>
      </c>
      <c r="D167" s="272" t="s">
        <v>105</v>
      </c>
      <c r="E167" s="63" t="s">
        <v>228</v>
      </c>
      <c r="F167" s="274">
        <f t="shared" si="59"/>
        <v>26.8</v>
      </c>
      <c r="G167" s="272">
        <v>6</v>
      </c>
      <c r="H167" s="65">
        <f t="shared" si="41"/>
        <v>0</v>
      </c>
      <c r="I167" s="65">
        <f t="shared" si="42"/>
        <v>0</v>
      </c>
      <c r="J167" s="65">
        <f t="shared" si="43"/>
        <v>0</v>
      </c>
      <c r="K167" s="65">
        <f t="shared" si="44"/>
        <v>0</v>
      </c>
      <c r="L167" s="65">
        <f t="shared" si="45"/>
        <v>0</v>
      </c>
      <c r="M167" s="66">
        <f t="shared" si="46"/>
        <v>0</v>
      </c>
      <c r="N167" s="66">
        <f t="shared" si="47"/>
        <v>26.8</v>
      </c>
      <c r="O167" s="66">
        <f t="shared" si="48"/>
        <v>0</v>
      </c>
      <c r="P167" s="66">
        <f t="shared" si="49"/>
        <v>0</v>
      </c>
      <c r="Q167" s="66">
        <f t="shared" si="50"/>
        <v>0</v>
      </c>
      <c r="R167" s="66">
        <f t="shared" si="51"/>
        <v>0</v>
      </c>
      <c r="S167" s="66">
        <f t="shared" si="52"/>
        <v>0</v>
      </c>
      <c r="T167" s="18">
        <f t="shared" si="53"/>
        <v>0</v>
      </c>
      <c r="U167" s="18">
        <f t="shared" si="54"/>
        <v>0</v>
      </c>
      <c r="V167" s="18">
        <f t="shared" si="55"/>
        <v>0</v>
      </c>
      <c r="W167" s="18">
        <f t="shared" si="56"/>
        <v>0</v>
      </c>
      <c r="X167" s="18">
        <f t="shared" si="57"/>
        <v>0</v>
      </c>
      <c r="Y167" s="65">
        <f t="shared" si="58"/>
        <v>26.8</v>
      </c>
    </row>
    <row r="168" spans="1:25" x14ac:dyDescent="0.2">
      <c r="A168" s="272" t="s">
        <v>410</v>
      </c>
      <c r="B168" s="18" t="s">
        <v>411</v>
      </c>
      <c r="C168" s="272" t="s">
        <v>104</v>
      </c>
      <c r="D168" s="272" t="s">
        <v>101</v>
      </c>
      <c r="E168" s="63"/>
      <c r="F168" s="274">
        <f t="shared" si="59"/>
        <v>0</v>
      </c>
      <c r="G168" s="272"/>
      <c r="H168" s="65">
        <f t="shared" si="41"/>
        <v>0</v>
      </c>
      <c r="I168" s="65">
        <f t="shared" si="42"/>
        <v>0</v>
      </c>
      <c r="J168" s="65">
        <f t="shared" si="43"/>
        <v>0</v>
      </c>
      <c r="K168" s="65">
        <f t="shared" si="44"/>
        <v>0</v>
      </c>
      <c r="L168" s="65">
        <f t="shared" si="45"/>
        <v>0</v>
      </c>
      <c r="M168" s="66">
        <f t="shared" si="46"/>
        <v>0</v>
      </c>
      <c r="N168" s="66">
        <f t="shared" si="47"/>
        <v>0</v>
      </c>
      <c r="O168" s="66">
        <f t="shared" si="48"/>
        <v>0</v>
      </c>
      <c r="P168" s="66">
        <f t="shared" si="49"/>
        <v>0</v>
      </c>
      <c r="Q168" s="66">
        <f t="shared" si="50"/>
        <v>0</v>
      </c>
      <c r="R168" s="66">
        <f t="shared" si="51"/>
        <v>0</v>
      </c>
      <c r="S168" s="66">
        <f t="shared" si="52"/>
        <v>0</v>
      </c>
      <c r="T168" s="18">
        <f t="shared" si="53"/>
        <v>0</v>
      </c>
      <c r="U168" s="18">
        <f t="shared" si="54"/>
        <v>0</v>
      </c>
      <c r="V168" s="18">
        <f t="shared" si="55"/>
        <v>0</v>
      </c>
      <c r="W168" s="18">
        <f t="shared" si="56"/>
        <v>0</v>
      </c>
      <c r="X168" s="18">
        <f t="shared" si="57"/>
        <v>0</v>
      </c>
      <c r="Y168" s="65">
        <f t="shared" si="58"/>
        <v>0</v>
      </c>
    </row>
    <row r="169" spans="1:25" x14ac:dyDescent="0.2">
      <c r="A169" s="272" t="s">
        <v>412</v>
      </c>
      <c r="B169" s="18" t="s">
        <v>413</v>
      </c>
      <c r="C169" s="272" t="s">
        <v>104</v>
      </c>
      <c r="D169" s="272" t="s">
        <v>101</v>
      </c>
      <c r="E169" s="63"/>
      <c r="F169" s="274">
        <f t="shared" si="59"/>
        <v>0</v>
      </c>
      <c r="G169" s="272"/>
      <c r="H169" s="65">
        <f t="shared" si="41"/>
        <v>0</v>
      </c>
      <c r="I169" s="65">
        <f t="shared" si="42"/>
        <v>0</v>
      </c>
      <c r="J169" s="65">
        <f t="shared" si="43"/>
        <v>0</v>
      </c>
      <c r="K169" s="65">
        <f t="shared" si="44"/>
        <v>0</v>
      </c>
      <c r="L169" s="65">
        <f t="shared" si="45"/>
        <v>0</v>
      </c>
      <c r="M169" s="66">
        <f t="shared" si="46"/>
        <v>0</v>
      </c>
      <c r="N169" s="66">
        <f t="shared" si="47"/>
        <v>0</v>
      </c>
      <c r="O169" s="66">
        <f t="shared" si="48"/>
        <v>0</v>
      </c>
      <c r="P169" s="66">
        <f t="shared" si="49"/>
        <v>0</v>
      </c>
      <c r="Q169" s="66">
        <f t="shared" si="50"/>
        <v>0</v>
      </c>
      <c r="R169" s="66">
        <f t="shared" si="51"/>
        <v>0</v>
      </c>
      <c r="S169" s="66">
        <f t="shared" si="52"/>
        <v>0</v>
      </c>
      <c r="T169" s="18">
        <f t="shared" si="53"/>
        <v>0</v>
      </c>
      <c r="U169" s="18">
        <f t="shared" si="54"/>
        <v>0</v>
      </c>
      <c r="V169" s="18">
        <f t="shared" si="55"/>
        <v>0</v>
      </c>
      <c r="W169" s="18">
        <f t="shared" si="56"/>
        <v>0</v>
      </c>
      <c r="X169" s="18">
        <f t="shared" si="57"/>
        <v>0</v>
      </c>
      <c r="Y169" s="65">
        <f t="shared" si="58"/>
        <v>0</v>
      </c>
    </row>
    <row r="170" spans="1:25" x14ac:dyDescent="0.2">
      <c r="A170" s="272" t="s">
        <v>414</v>
      </c>
      <c r="B170" s="18" t="s">
        <v>415</v>
      </c>
      <c r="C170" s="272" t="s">
        <v>130</v>
      </c>
      <c r="D170" s="272" t="s">
        <v>105</v>
      </c>
      <c r="E170" s="63" t="s">
        <v>163</v>
      </c>
      <c r="F170" s="274">
        <f t="shared" si="59"/>
        <v>30.04</v>
      </c>
      <c r="G170" s="272">
        <v>6</v>
      </c>
      <c r="H170" s="65">
        <f t="shared" si="41"/>
        <v>0</v>
      </c>
      <c r="I170" s="65">
        <f t="shared" si="42"/>
        <v>0</v>
      </c>
      <c r="J170" s="65">
        <f t="shared" si="43"/>
        <v>0</v>
      </c>
      <c r="K170" s="65">
        <f t="shared" si="44"/>
        <v>0</v>
      </c>
      <c r="L170" s="65">
        <f t="shared" si="45"/>
        <v>0</v>
      </c>
      <c r="M170" s="66">
        <f t="shared" si="46"/>
        <v>0</v>
      </c>
      <c r="N170" s="66">
        <f t="shared" si="47"/>
        <v>0</v>
      </c>
      <c r="O170" s="66">
        <f t="shared" si="48"/>
        <v>30.04</v>
      </c>
      <c r="P170" s="66">
        <f t="shared" si="49"/>
        <v>0</v>
      </c>
      <c r="Q170" s="66">
        <f t="shared" si="50"/>
        <v>0</v>
      </c>
      <c r="R170" s="66">
        <f t="shared" si="51"/>
        <v>0</v>
      </c>
      <c r="S170" s="66">
        <f t="shared" si="52"/>
        <v>0</v>
      </c>
      <c r="T170" s="18">
        <f t="shared" si="53"/>
        <v>0</v>
      </c>
      <c r="U170" s="18">
        <f t="shared" si="54"/>
        <v>0</v>
      </c>
      <c r="V170" s="18">
        <f t="shared" si="55"/>
        <v>0</v>
      </c>
      <c r="W170" s="18">
        <f t="shared" si="56"/>
        <v>0</v>
      </c>
      <c r="X170" s="18">
        <f t="shared" si="57"/>
        <v>0</v>
      </c>
      <c r="Y170" s="65">
        <f t="shared" si="58"/>
        <v>30.04</v>
      </c>
    </row>
    <row r="171" spans="1:25" x14ac:dyDescent="0.2">
      <c r="A171" s="272" t="s">
        <v>416</v>
      </c>
      <c r="B171" s="18" t="s">
        <v>417</v>
      </c>
      <c r="C171" s="272" t="s">
        <v>104</v>
      </c>
      <c r="D171" s="272" t="s">
        <v>101</v>
      </c>
      <c r="E171" s="63"/>
      <c r="F171" s="274">
        <f t="shared" ref="F171:F181" si="60">MAX(H171:S171)</f>
        <v>0</v>
      </c>
      <c r="G171" s="272"/>
      <c r="H171" s="65">
        <f t="shared" si="41"/>
        <v>0</v>
      </c>
      <c r="I171" s="65">
        <f t="shared" si="42"/>
        <v>0</v>
      </c>
      <c r="J171" s="65">
        <f t="shared" si="43"/>
        <v>0</v>
      </c>
      <c r="K171" s="65">
        <f t="shared" si="44"/>
        <v>0</v>
      </c>
      <c r="L171" s="65">
        <f t="shared" si="45"/>
        <v>0</v>
      </c>
      <c r="M171" s="66">
        <f t="shared" si="46"/>
        <v>0</v>
      </c>
      <c r="N171" s="66">
        <f t="shared" si="47"/>
        <v>0</v>
      </c>
      <c r="O171" s="66">
        <f t="shared" si="48"/>
        <v>0</v>
      </c>
      <c r="P171" s="66">
        <f t="shared" si="49"/>
        <v>0</v>
      </c>
      <c r="Q171" s="66">
        <f t="shared" si="50"/>
        <v>0</v>
      </c>
      <c r="R171" s="66">
        <f t="shared" si="51"/>
        <v>0</v>
      </c>
      <c r="S171" s="66">
        <f t="shared" si="52"/>
        <v>0</v>
      </c>
      <c r="T171" s="18">
        <f t="shared" si="53"/>
        <v>0</v>
      </c>
      <c r="U171" s="18">
        <f t="shared" si="54"/>
        <v>0</v>
      </c>
      <c r="V171" s="18">
        <f t="shared" si="55"/>
        <v>0</v>
      </c>
      <c r="W171" s="18">
        <f t="shared" si="56"/>
        <v>0</v>
      </c>
      <c r="X171" s="18">
        <f t="shared" si="57"/>
        <v>0</v>
      </c>
      <c r="Y171" s="65">
        <f t="shared" si="58"/>
        <v>0</v>
      </c>
    </row>
    <row r="172" spans="1:25" x14ac:dyDescent="0.2">
      <c r="A172" s="272" t="s">
        <v>418</v>
      </c>
      <c r="B172" s="18" t="s">
        <v>419</v>
      </c>
      <c r="C172" s="272" t="s">
        <v>104</v>
      </c>
      <c r="D172" s="272" t="s">
        <v>101</v>
      </c>
      <c r="E172" s="63"/>
      <c r="F172" s="274">
        <f t="shared" si="60"/>
        <v>0</v>
      </c>
      <c r="G172" s="272"/>
      <c r="H172" s="65">
        <f t="shared" si="41"/>
        <v>0</v>
      </c>
      <c r="I172" s="65">
        <f t="shared" si="42"/>
        <v>0</v>
      </c>
      <c r="J172" s="65">
        <f t="shared" si="43"/>
        <v>0</v>
      </c>
      <c r="K172" s="65">
        <f t="shared" si="44"/>
        <v>0</v>
      </c>
      <c r="L172" s="65">
        <f t="shared" si="45"/>
        <v>0</v>
      </c>
      <c r="M172" s="66">
        <f t="shared" si="46"/>
        <v>0</v>
      </c>
      <c r="N172" s="66">
        <f t="shared" si="47"/>
        <v>0</v>
      </c>
      <c r="O172" s="66">
        <f t="shared" si="48"/>
        <v>0</v>
      </c>
      <c r="P172" s="66">
        <f t="shared" si="49"/>
        <v>0</v>
      </c>
      <c r="Q172" s="66">
        <f t="shared" si="50"/>
        <v>0</v>
      </c>
      <c r="R172" s="66">
        <f t="shared" si="51"/>
        <v>0</v>
      </c>
      <c r="S172" s="66">
        <f t="shared" si="52"/>
        <v>0</v>
      </c>
      <c r="T172" s="18">
        <f t="shared" si="53"/>
        <v>0</v>
      </c>
      <c r="U172" s="18">
        <f t="shared" si="54"/>
        <v>0</v>
      </c>
      <c r="V172" s="18">
        <f t="shared" si="55"/>
        <v>0</v>
      </c>
      <c r="W172" s="18">
        <f t="shared" si="56"/>
        <v>0</v>
      </c>
      <c r="X172" s="18">
        <f t="shared" si="57"/>
        <v>0</v>
      </c>
      <c r="Y172" s="65">
        <f t="shared" si="58"/>
        <v>0</v>
      </c>
    </row>
    <row r="173" spans="1:25" x14ac:dyDescent="0.2">
      <c r="A173" s="272" t="s">
        <v>420</v>
      </c>
      <c r="B173" s="18" t="s">
        <v>421</v>
      </c>
      <c r="C173" s="272" t="s">
        <v>104</v>
      </c>
      <c r="D173" s="272" t="s">
        <v>101</v>
      </c>
      <c r="E173" s="63"/>
      <c r="F173" s="274">
        <f t="shared" si="60"/>
        <v>0</v>
      </c>
      <c r="G173" s="272"/>
      <c r="H173" s="65">
        <f t="shared" si="41"/>
        <v>0</v>
      </c>
      <c r="I173" s="65">
        <f t="shared" si="42"/>
        <v>0</v>
      </c>
      <c r="J173" s="65">
        <f t="shared" si="43"/>
        <v>0</v>
      </c>
      <c r="K173" s="65">
        <f t="shared" si="44"/>
        <v>0</v>
      </c>
      <c r="L173" s="65">
        <f t="shared" si="45"/>
        <v>0</v>
      </c>
      <c r="M173" s="66">
        <f t="shared" si="46"/>
        <v>0</v>
      </c>
      <c r="N173" s="66">
        <f t="shared" si="47"/>
        <v>0</v>
      </c>
      <c r="O173" s="66">
        <f t="shared" si="48"/>
        <v>0</v>
      </c>
      <c r="P173" s="66">
        <f t="shared" si="49"/>
        <v>0</v>
      </c>
      <c r="Q173" s="66">
        <f t="shared" si="50"/>
        <v>0</v>
      </c>
      <c r="R173" s="66">
        <f t="shared" si="51"/>
        <v>0</v>
      </c>
      <c r="S173" s="66">
        <f t="shared" si="52"/>
        <v>0</v>
      </c>
      <c r="T173" s="18">
        <f t="shared" si="53"/>
        <v>0</v>
      </c>
      <c r="U173" s="18">
        <f t="shared" si="54"/>
        <v>0</v>
      </c>
      <c r="V173" s="18">
        <f t="shared" si="55"/>
        <v>0</v>
      </c>
      <c r="W173" s="18">
        <f t="shared" si="56"/>
        <v>0</v>
      </c>
      <c r="X173" s="18">
        <f t="shared" si="57"/>
        <v>0</v>
      </c>
      <c r="Y173" s="65">
        <f t="shared" si="58"/>
        <v>0</v>
      </c>
    </row>
    <row r="174" spans="1:25" x14ac:dyDescent="0.2">
      <c r="A174" s="272" t="s">
        <v>422</v>
      </c>
      <c r="B174" s="18" t="s">
        <v>423</v>
      </c>
      <c r="C174" s="272" t="s">
        <v>104</v>
      </c>
      <c r="D174" s="272" t="s">
        <v>101</v>
      </c>
      <c r="E174" s="63"/>
      <c r="F174" s="274">
        <f t="shared" si="60"/>
        <v>0</v>
      </c>
      <c r="G174" s="272"/>
      <c r="H174" s="65">
        <f t="shared" si="41"/>
        <v>0</v>
      </c>
      <c r="I174" s="65">
        <f t="shared" si="42"/>
        <v>0</v>
      </c>
      <c r="J174" s="65">
        <f t="shared" si="43"/>
        <v>0</v>
      </c>
      <c r="K174" s="65">
        <f t="shared" si="44"/>
        <v>0</v>
      </c>
      <c r="L174" s="65">
        <f t="shared" si="45"/>
        <v>0</v>
      </c>
      <c r="M174" s="66">
        <f t="shared" si="46"/>
        <v>0</v>
      </c>
      <c r="N174" s="66">
        <f t="shared" si="47"/>
        <v>0</v>
      </c>
      <c r="O174" s="66">
        <f t="shared" si="48"/>
        <v>0</v>
      </c>
      <c r="P174" s="66">
        <f t="shared" si="49"/>
        <v>0</v>
      </c>
      <c r="Q174" s="66">
        <f t="shared" si="50"/>
        <v>0</v>
      </c>
      <c r="R174" s="66">
        <f t="shared" si="51"/>
        <v>0</v>
      </c>
      <c r="S174" s="66">
        <f t="shared" si="52"/>
        <v>0</v>
      </c>
      <c r="T174" s="18">
        <f t="shared" si="53"/>
        <v>0</v>
      </c>
      <c r="U174" s="18">
        <f t="shared" si="54"/>
        <v>0</v>
      </c>
      <c r="V174" s="18">
        <f t="shared" si="55"/>
        <v>0</v>
      </c>
      <c r="W174" s="18">
        <f t="shared" si="56"/>
        <v>0</v>
      </c>
      <c r="X174" s="18">
        <f t="shared" si="57"/>
        <v>0</v>
      </c>
      <c r="Y174" s="65">
        <f t="shared" si="58"/>
        <v>0</v>
      </c>
    </row>
    <row r="175" spans="1:25" x14ac:dyDescent="0.2">
      <c r="A175" s="272" t="s">
        <v>424</v>
      </c>
      <c r="B175" s="18" t="s">
        <v>425</v>
      </c>
      <c r="C175" s="272" t="s">
        <v>104</v>
      </c>
      <c r="D175" s="272" t="s">
        <v>101</v>
      </c>
      <c r="E175" s="63"/>
      <c r="F175" s="274">
        <f t="shared" si="60"/>
        <v>0</v>
      </c>
      <c r="G175" s="272"/>
      <c r="H175" s="65">
        <f t="shared" si="41"/>
        <v>0</v>
      </c>
      <c r="I175" s="65">
        <f t="shared" si="42"/>
        <v>0</v>
      </c>
      <c r="J175" s="65">
        <f t="shared" si="43"/>
        <v>0</v>
      </c>
      <c r="K175" s="65">
        <f t="shared" si="44"/>
        <v>0</v>
      </c>
      <c r="L175" s="65">
        <f t="shared" si="45"/>
        <v>0</v>
      </c>
      <c r="M175" s="66">
        <f t="shared" si="46"/>
        <v>0</v>
      </c>
      <c r="N175" s="66">
        <f t="shared" si="47"/>
        <v>0</v>
      </c>
      <c r="O175" s="66">
        <f t="shared" si="48"/>
        <v>0</v>
      </c>
      <c r="P175" s="66">
        <f t="shared" si="49"/>
        <v>0</v>
      </c>
      <c r="Q175" s="66">
        <f t="shared" si="50"/>
        <v>0</v>
      </c>
      <c r="R175" s="66">
        <f t="shared" si="51"/>
        <v>0</v>
      </c>
      <c r="S175" s="66">
        <f t="shared" si="52"/>
        <v>0</v>
      </c>
      <c r="T175" s="18">
        <f t="shared" si="53"/>
        <v>0</v>
      </c>
      <c r="U175" s="18">
        <f t="shared" si="54"/>
        <v>0</v>
      </c>
      <c r="V175" s="18">
        <f t="shared" si="55"/>
        <v>0</v>
      </c>
      <c r="W175" s="18">
        <f t="shared" si="56"/>
        <v>0</v>
      </c>
      <c r="X175" s="18">
        <f t="shared" si="57"/>
        <v>0</v>
      </c>
      <c r="Y175" s="65">
        <f t="shared" si="58"/>
        <v>0</v>
      </c>
    </row>
    <row r="176" spans="1:25" x14ac:dyDescent="0.2">
      <c r="A176" s="272" t="s">
        <v>426</v>
      </c>
      <c r="B176" s="18" t="s">
        <v>427</v>
      </c>
      <c r="C176" s="272" t="s">
        <v>118</v>
      </c>
      <c r="D176" s="272" t="s">
        <v>105</v>
      </c>
      <c r="E176" s="63" t="s">
        <v>163</v>
      </c>
      <c r="F176" s="274">
        <f t="shared" si="60"/>
        <v>30.04</v>
      </c>
      <c r="G176" s="272">
        <v>7</v>
      </c>
      <c r="H176" s="65">
        <f t="shared" si="41"/>
        <v>0</v>
      </c>
      <c r="I176" s="65">
        <f t="shared" si="42"/>
        <v>0</v>
      </c>
      <c r="J176" s="65">
        <f t="shared" si="43"/>
        <v>0</v>
      </c>
      <c r="K176" s="65">
        <f t="shared" si="44"/>
        <v>0</v>
      </c>
      <c r="L176" s="65">
        <f t="shared" si="45"/>
        <v>0</v>
      </c>
      <c r="M176" s="66">
        <f t="shared" si="46"/>
        <v>0</v>
      </c>
      <c r="N176" s="66">
        <f t="shared" si="47"/>
        <v>0</v>
      </c>
      <c r="O176" s="66">
        <f t="shared" si="48"/>
        <v>30.04</v>
      </c>
      <c r="P176" s="66">
        <f t="shared" si="49"/>
        <v>0</v>
      </c>
      <c r="Q176" s="66">
        <f t="shared" si="50"/>
        <v>0</v>
      </c>
      <c r="R176" s="66">
        <f t="shared" si="51"/>
        <v>0</v>
      </c>
      <c r="S176" s="66">
        <f t="shared" si="52"/>
        <v>0</v>
      </c>
      <c r="T176" s="18">
        <f t="shared" si="53"/>
        <v>0</v>
      </c>
      <c r="U176" s="18">
        <f t="shared" si="54"/>
        <v>0</v>
      </c>
      <c r="V176" s="18">
        <f t="shared" si="55"/>
        <v>0</v>
      </c>
      <c r="W176" s="18">
        <f t="shared" si="56"/>
        <v>0</v>
      </c>
      <c r="X176" s="18">
        <f t="shared" si="57"/>
        <v>0</v>
      </c>
      <c r="Y176" s="65">
        <f t="shared" si="58"/>
        <v>30.04</v>
      </c>
    </row>
    <row r="177" spans="1:25" x14ac:dyDescent="0.2">
      <c r="A177" s="272" t="s">
        <v>428</v>
      </c>
      <c r="B177" s="18" t="s">
        <v>429</v>
      </c>
      <c r="C177" s="272" t="s">
        <v>121</v>
      </c>
      <c r="D177" s="272" t="s">
        <v>109</v>
      </c>
      <c r="E177" s="63" t="s">
        <v>228</v>
      </c>
      <c r="F177" s="274">
        <f t="shared" si="60"/>
        <v>26.8</v>
      </c>
      <c r="G177" s="272"/>
      <c r="H177" s="65">
        <f t="shared" si="41"/>
        <v>0</v>
      </c>
      <c r="I177" s="65">
        <f t="shared" si="42"/>
        <v>0</v>
      </c>
      <c r="J177" s="65">
        <f t="shared" si="43"/>
        <v>0</v>
      </c>
      <c r="K177" s="65">
        <f t="shared" si="44"/>
        <v>0</v>
      </c>
      <c r="L177" s="65">
        <f t="shared" si="45"/>
        <v>0</v>
      </c>
      <c r="M177" s="66">
        <f t="shared" si="46"/>
        <v>0</v>
      </c>
      <c r="N177" s="66">
        <f t="shared" si="47"/>
        <v>26.8</v>
      </c>
      <c r="O177" s="66">
        <f t="shared" si="48"/>
        <v>0</v>
      </c>
      <c r="P177" s="66">
        <f t="shared" si="49"/>
        <v>0</v>
      </c>
      <c r="Q177" s="66">
        <f t="shared" si="50"/>
        <v>0</v>
      </c>
      <c r="R177" s="66">
        <f t="shared" si="51"/>
        <v>0</v>
      </c>
      <c r="S177" s="66">
        <f t="shared" si="52"/>
        <v>0</v>
      </c>
      <c r="T177" s="18">
        <f t="shared" si="53"/>
        <v>0</v>
      </c>
      <c r="U177" s="18">
        <f t="shared" si="54"/>
        <v>0</v>
      </c>
      <c r="V177" s="18">
        <f t="shared" si="55"/>
        <v>0</v>
      </c>
      <c r="W177" s="18">
        <f t="shared" si="56"/>
        <v>0</v>
      </c>
      <c r="X177" s="18">
        <f t="shared" si="57"/>
        <v>0</v>
      </c>
      <c r="Y177" s="65">
        <f t="shared" si="58"/>
        <v>26.8</v>
      </c>
    </row>
    <row r="178" spans="1:25" x14ac:dyDescent="0.2">
      <c r="A178" s="272" t="s">
        <v>430</v>
      </c>
      <c r="B178" s="18" t="s">
        <v>431</v>
      </c>
      <c r="C178" s="272" t="s">
        <v>113</v>
      </c>
      <c r="D178" s="272" t="s">
        <v>105</v>
      </c>
      <c r="E178" s="63" t="s">
        <v>110</v>
      </c>
      <c r="F178" s="274">
        <f t="shared" si="60"/>
        <v>48.16</v>
      </c>
      <c r="G178" s="272"/>
      <c r="H178" s="65">
        <f t="shared" si="41"/>
        <v>0</v>
      </c>
      <c r="I178" s="65">
        <f t="shared" si="42"/>
        <v>0</v>
      </c>
      <c r="J178" s="65">
        <f t="shared" si="43"/>
        <v>0</v>
      </c>
      <c r="K178" s="65">
        <f t="shared" si="44"/>
        <v>0</v>
      </c>
      <c r="L178" s="65">
        <f t="shared" si="45"/>
        <v>0</v>
      </c>
      <c r="M178" s="66">
        <f t="shared" si="46"/>
        <v>0</v>
      </c>
      <c r="N178" s="66">
        <f t="shared" si="47"/>
        <v>0</v>
      </c>
      <c r="O178" s="66">
        <f t="shared" si="48"/>
        <v>0</v>
      </c>
      <c r="P178" s="66">
        <f t="shared" si="49"/>
        <v>0</v>
      </c>
      <c r="Q178" s="66">
        <f t="shared" si="50"/>
        <v>0</v>
      </c>
      <c r="R178" s="66">
        <f t="shared" si="51"/>
        <v>0</v>
      </c>
      <c r="S178" s="66">
        <f t="shared" si="52"/>
        <v>48.16</v>
      </c>
      <c r="T178" s="18">
        <f t="shared" si="53"/>
        <v>0</v>
      </c>
      <c r="U178" s="18">
        <f t="shared" si="54"/>
        <v>0</v>
      </c>
      <c r="V178" s="18">
        <f t="shared" si="55"/>
        <v>0</v>
      </c>
      <c r="W178" s="18">
        <f t="shared" si="56"/>
        <v>0</v>
      </c>
      <c r="X178" s="18">
        <f t="shared" si="57"/>
        <v>0</v>
      </c>
      <c r="Y178" s="65">
        <f t="shared" si="58"/>
        <v>48.16</v>
      </c>
    </row>
    <row r="179" spans="1:25" x14ac:dyDescent="0.2">
      <c r="A179" s="272" t="s">
        <v>432</v>
      </c>
      <c r="B179" s="18" t="s">
        <v>433</v>
      </c>
      <c r="C179" s="272" t="s">
        <v>113</v>
      </c>
      <c r="D179" s="272" t="s">
        <v>105</v>
      </c>
      <c r="E179" s="63" t="s">
        <v>144</v>
      </c>
      <c r="F179" s="274">
        <f t="shared" si="60"/>
        <v>40.159999999999997</v>
      </c>
      <c r="G179" s="272"/>
      <c r="H179" s="65">
        <f t="shared" si="41"/>
        <v>0</v>
      </c>
      <c r="I179" s="65">
        <f t="shared" si="42"/>
        <v>0</v>
      </c>
      <c r="J179" s="65">
        <f t="shared" si="43"/>
        <v>0</v>
      </c>
      <c r="K179" s="65">
        <f t="shared" si="44"/>
        <v>0</v>
      </c>
      <c r="L179" s="65">
        <f t="shared" si="45"/>
        <v>0</v>
      </c>
      <c r="M179" s="66">
        <f t="shared" si="46"/>
        <v>0</v>
      </c>
      <c r="N179" s="66">
        <f t="shared" si="47"/>
        <v>0</v>
      </c>
      <c r="O179" s="66">
        <f t="shared" si="48"/>
        <v>0</v>
      </c>
      <c r="P179" s="66">
        <f t="shared" si="49"/>
        <v>0</v>
      </c>
      <c r="Q179" s="66">
        <f t="shared" si="50"/>
        <v>0</v>
      </c>
      <c r="R179" s="66">
        <f t="shared" si="51"/>
        <v>40.159999999999997</v>
      </c>
      <c r="S179" s="66">
        <f t="shared" si="52"/>
        <v>0</v>
      </c>
      <c r="T179" s="18">
        <f t="shared" si="53"/>
        <v>0</v>
      </c>
      <c r="U179" s="18">
        <f t="shared" si="54"/>
        <v>0</v>
      </c>
      <c r="V179" s="18">
        <f t="shared" si="55"/>
        <v>0</v>
      </c>
      <c r="W179" s="18">
        <f t="shared" si="56"/>
        <v>0</v>
      </c>
      <c r="X179" s="18">
        <f t="shared" si="57"/>
        <v>0</v>
      </c>
      <c r="Y179" s="65">
        <f t="shared" si="58"/>
        <v>40.159999999999997</v>
      </c>
    </row>
    <row r="180" spans="1:25" x14ac:dyDescent="0.2">
      <c r="A180" s="273" t="s">
        <v>940</v>
      </c>
      <c r="B180" s="159" t="s">
        <v>941</v>
      </c>
      <c r="C180" s="273" t="s">
        <v>127</v>
      </c>
      <c r="D180" s="273" t="s">
        <v>109</v>
      </c>
      <c r="E180" s="160" t="s">
        <v>228</v>
      </c>
      <c r="F180" s="274">
        <f t="shared" si="60"/>
        <v>26.8</v>
      </c>
      <c r="G180" s="272"/>
      <c r="H180" s="65">
        <f t="shared" si="41"/>
        <v>0</v>
      </c>
      <c r="I180" s="65">
        <f t="shared" si="42"/>
        <v>0</v>
      </c>
      <c r="J180" s="65">
        <f t="shared" si="43"/>
        <v>0</v>
      </c>
      <c r="K180" s="65">
        <f t="shared" si="44"/>
        <v>0</v>
      </c>
      <c r="L180" s="65">
        <f t="shared" si="45"/>
        <v>0</v>
      </c>
      <c r="M180" s="66">
        <f t="shared" si="46"/>
        <v>0</v>
      </c>
      <c r="N180" s="66">
        <f t="shared" si="47"/>
        <v>26.8</v>
      </c>
      <c r="O180" s="66">
        <f t="shared" si="48"/>
        <v>0</v>
      </c>
      <c r="P180" s="66">
        <f t="shared" si="49"/>
        <v>0</v>
      </c>
      <c r="Q180" s="66">
        <f t="shared" si="50"/>
        <v>0</v>
      </c>
      <c r="R180" s="66">
        <f t="shared" si="51"/>
        <v>0</v>
      </c>
      <c r="S180" s="66">
        <f t="shared" si="52"/>
        <v>0</v>
      </c>
      <c r="T180" s="18">
        <f t="shared" si="53"/>
        <v>0</v>
      </c>
      <c r="U180" s="18">
        <f t="shared" si="54"/>
        <v>0</v>
      </c>
      <c r="V180" s="18">
        <f t="shared" si="55"/>
        <v>0</v>
      </c>
      <c r="W180" s="18">
        <f t="shared" si="56"/>
        <v>0</v>
      </c>
      <c r="X180" s="18">
        <f t="shared" si="57"/>
        <v>0</v>
      </c>
      <c r="Y180" s="161">
        <f t="shared" si="58"/>
        <v>26.8</v>
      </c>
    </row>
    <row r="181" spans="1:25" x14ac:dyDescent="0.2">
      <c r="A181" s="272" t="s">
        <v>434</v>
      </c>
      <c r="B181" s="18" t="s">
        <v>435</v>
      </c>
      <c r="C181" s="272" t="s">
        <v>121</v>
      </c>
      <c r="D181" s="272" t="s">
        <v>101</v>
      </c>
      <c r="E181" s="63"/>
      <c r="F181" s="274">
        <f t="shared" si="60"/>
        <v>0</v>
      </c>
      <c r="G181" s="272"/>
      <c r="H181" s="65">
        <f t="shared" si="41"/>
        <v>0</v>
      </c>
      <c r="I181" s="65">
        <f t="shared" si="42"/>
        <v>0</v>
      </c>
      <c r="J181" s="65">
        <f t="shared" si="43"/>
        <v>0</v>
      </c>
      <c r="K181" s="65">
        <f t="shared" si="44"/>
        <v>0</v>
      </c>
      <c r="L181" s="65">
        <f t="shared" si="45"/>
        <v>0</v>
      </c>
      <c r="M181" s="66">
        <f t="shared" si="46"/>
        <v>0</v>
      </c>
      <c r="N181" s="66">
        <f t="shared" si="47"/>
        <v>0</v>
      </c>
      <c r="O181" s="66">
        <f t="shared" si="48"/>
        <v>0</v>
      </c>
      <c r="P181" s="66">
        <f t="shared" si="49"/>
        <v>0</v>
      </c>
      <c r="Q181" s="66">
        <f t="shared" si="50"/>
        <v>0</v>
      </c>
      <c r="R181" s="66">
        <f t="shared" si="51"/>
        <v>0</v>
      </c>
      <c r="S181" s="66">
        <f t="shared" si="52"/>
        <v>0</v>
      </c>
      <c r="T181" s="18">
        <f t="shared" si="53"/>
        <v>0</v>
      </c>
      <c r="U181" s="18">
        <f t="shared" si="54"/>
        <v>0</v>
      </c>
      <c r="V181" s="18">
        <f t="shared" si="55"/>
        <v>0</v>
      </c>
      <c r="W181" s="18">
        <f t="shared" si="56"/>
        <v>0</v>
      </c>
      <c r="X181" s="18">
        <f t="shared" si="57"/>
        <v>0</v>
      </c>
      <c r="Y181" s="65">
        <f t="shared" si="58"/>
        <v>0</v>
      </c>
    </row>
    <row r="182" spans="1:25" x14ac:dyDescent="0.2">
      <c r="A182" s="272" t="s">
        <v>436</v>
      </c>
      <c r="B182" s="18" t="s">
        <v>437</v>
      </c>
      <c r="C182" s="272" t="s">
        <v>121</v>
      </c>
      <c r="D182" s="272" t="s">
        <v>109</v>
      </c>
      <c r="E182" s="63" t="s">
        <v>792</v>
      </c>
      <c r="F182" s="274">
        <v>54.24</v>
      </c>
      <c r="G182" s="272"/>
      <c r="H182" s="65">
        <f t="shared" si="41"/>
        <v>0</v>
      </c>
      <c r="I182" s="65">
        <f t="shared" si="42"/>
        <v>0</v>
      </c>
      <c r="J182" s="65">
        <f t="shared" si="43"/>
        <v>0</v>
      </c>
      <c r="K182" s="65">
        <f t="shared" si="44"/>
        <v>0</v>
      </c>
      <c r="L182" s="65">
        <f t="shared" si="45"/>
        <v>0</v>
      </c>
      <c r="M182" s="66">
        <f t="shared" si="46"/>
        <v>0</v>
      </c>
      <c r="N182" s="66">
        <f t="shared" si="47"/>
        <v>0</v>
      </c>
      <c r="O182" s="66">
        <f t="shared" si="48"/>
        <v>0</v>
      </c>
      <c r="P182" s="66">
        <f t="shared" si="49"/>
        <v>0</v>
      </c>
      <c r="Q182" s="66">
        <f t="shared" si="50"/>
        <v>0</v>
      </c>
      <c r="R182" s="66">
        <f t="shared" si="51"/>
        <v>0</v>
      </c>
      <c r="S182" s="66">
        <f t="shared" si="52"/>
        <v>0</v>
      </c>
      <c r="T182" s="18">
        <f t="shared" si="53"/>
        <v>0</v>
      </c>
      <c r="U182" s="18">
        <f t="shared" si="54"/>
        <v>0</v>
      </c>
      <c r="V182" s="18">
        <f t="shared" si="55"/>
        <v>0</v>
      </c>
      <c r="W182" s="18">
        <f t="shared" si="56"/>
        <v>0</v>
      </c>
      <c r="X182" s="18">
        <f t="shared" si="57"/>
        <v>0</v>
      </c>
      <c r="Y182" s="65">
        <f t="shared" si="58"/>
        <v>0</v>
      </c>
    </row>
    <row r="183" spans="1:25" x14ac:dyDescent="0.2">
      <c r="A183" s="272" t="s">
        <v>438</v>
      </c>
      <c r="B183" s="18" t="s">
        <v>439</v>
      </c>
      <c r="C183" s="272" t="s">
        <v>121</v>
      </c>
      <c r="D183" s="272" t="s">
        <v>109</v>
      </c>
      <c r="E183" s="63" t="s">
        <v>110</v>
      </c>
      <c r="F183" s="274">
        <f t="shared" ref="F183:F214" si="61">MAX(H183:S183)</f>
        <v>48.16</v>
      </c>
      <c r="G183" s="272"/>
      <c r="H183" s="65">
        <f t="shared" si="41"/>
        <v>0</v>
      </c>
      <c r="I183" s="65">
        <f t="shared" si="42"/>
        <v>0</v>
      </c>
      <c r="J183" s="65">
        <f t="shared" si="43"/>
        <v>0</v>
      </c>
      <c r="K183" s="65">
        <f t="shared" si="44"/>
        <v>0</v>
      </c>
      <c r="L183" s="65">
        <f t="shared" si="45"/>
        <v>0</v>
      </c>
      <c r="M183" s="66">
        <f t="shared" si="46"/>
        <v>0</v>
      </c>
      <c r="N183" s="66">
        <f t="shared" si="47"/>
        <v>0</v>
      </c>
      <c r="O183" s="66">
        <f t="shared" si="48"/>
        <v>0</v>
      </c>
      <c r="P183" s="66">
        <f t="shared" si="49"/>
        <v>0</v>
      </c>
      <c r="Q183" s="66">
        <f t="shared" si="50"/>
        <v>0</v>
      </c>
      <c r="R183" s="66">
        <f t="shared" si="51"/>
        <v>0</v>
      </c>
      <c r="S183" s="66">
        <f t="shared" si="52"/>
        <v>48.16</v>
      </c>
      <c r="T183" s="18">
        <f t="shared" si="53"/>
        <v>0</v>
      </c>
      <c r="U183" s="18">
        <f t="shared" si="54"/>
        <v>0</v>
      </c>
      <c r="V183" s="18">
        <f t="shared" si="55"/>
        <v>0</v>
      </c>
      <c r="W183" s="18">
        <f t="shared" si="56"/>
        <v>0</v>
      </c>
      <c r="X183" s="18">
        <f t="shared" si="57"/>
        <v>0</v>
      </c>
      <c r="Y183" s="65">
        <f t="shared" si="58"/>
        <v>48.16</v>
      </c>
    </row>
    <row r="184" spans="1:25" x14ac:dyDescent="0.2">
      <c r="A184" s="272" t="s">
        <v>440</v>
      </c>
      <c r="B184" s="18" t="s">
        <v>441</v>
      </c>
      <c r="C184" s="272" t="s">
        <v>121</v>
      </c>
      <c r="D184" s="272" t="s">
        <v>109</v>
      </c>
      <c r="E184" s="63" t="s">
        <v>160</v>
      </c>
      <c r="F184" s="274">
        <f t="shared" si="61"/>
        <v>36.56</v>
      </c>
      <c r="G184" s="272">
        <v>9</v>
      </c>
      <c r="H184" s="65">
        <f t="shared" si="41"/>
        <v>0</v>
      </c>
      <c r="I184" s="65">
        <f t="shared" si="42"/>
        <v>0</v>
      </c>
      <c r="J184" s="65">
        <f t="shared" si="43"/>
        <v>0</v>
      </c>
      <c r="K184" s="65">
        <f t="shared" si="44"/>
        <v>0</v>
      </c>
      <c r="L184" s="65">
        <f t="shared" si="45"/>
        <v>0</v>
      </c>
      <c r="M184" s="66">
        <f t="shared" si="46"/>
        <v>0</v>
      </c>
      <c r="N184" s="66">
        <f t="shared" si="47"/>
        <v>0</v>
      </c>
      <c r="O184" s="66">
        <f t="shared" si="48"/>
        <v>0</v>
      </c>
      <c r="P184" s="66">
        <f t="shared" si="49"/>
        <v>0</v>
      </c>
      <c r="Q184" s="66">
        <f t="shared" si="50"/>
        <v>36.56</v>
      </c>
      <c r="R184" s="66">
        <f t="shared" si="51"/>
        <v>0</v>
      </c>
      <c r="S184" s="66">
        <f t="shared" si="52"/>
        <v>0</v>
      </c>
      <c r="T184" s="18">
        <f t="shared" si="53"/>
        <v>0</v>
      </c>
      <c r="U184" s="18">
        <f t="shared" si="54"/>
        <v>0</v>
      </c>
      <c r="V184" s="18">
        <f t="shared" si="55"/>
        <v>0</v>
      </c>
      <c r="W184" s="18">
        <f t="shared" si="56"/>
        <v>0</v>
      </c>
      <c r="X184" s="18">
        <f t="shared" si="57"/>
        <v>0</v>
      </c>
      <c r="Y184" s="65">
        <f t="shared" si="58"/>
        <v>36.56</v>
      </c>
    </row>
    <row r="185" spans="1:25" x14ac:dyDescent="0.2">
      <c r="A185" s="272" t="s">
        <v>442</v>
      </c>
      <c r="B185" s="18" t="s">
        <v>443</v>
      </c>
      <c r="C185" s="272" t="s">
        <v>121</v>
      </c>
      <c r="D185" s="272" t="s">
        <v>109</v>
      </c>
      <c r="E185" s="63" t="s">
        <v>147</v>
      </c>
      <c r="F185" s="274">
        <f t="shared" si="61"/>
        <v>24.56</v>
      </c>
      <c r="G185" s="272">
        <v>5</v>
      </c>
      <c r="H185" s="65">
        <f t="shared" si="41"/>
        <v>0</v>
      </c>
      <c r="I185" s="65">
        <f t="shared" si="42"/>
        <v>0</v>
      </c>
      <c r="J185" s="65">
        <f t="shared" si="43"/>
        <v>0</v>
      </c>
      <c r="K185" s="65">
        <f t="shared" si="44"/>
        <v>0</v>
      </c>
      <c r="L185" s="65">
        <f t="shared" si="45"/>
        <v>0</v>
      </c>
      <c r="M185" s="66">
        <f t="shared" si="46"/>
        <v>24.56</v>
      </c>
      <c r="N185" s="66">
        <f t="shared" si="47"/>
        <v>0</v>
      </c>
      <c r="O185" s="66">
        <f t="shared" si="48"/>
        <v>0</v>
      </c>
      <c r="P185" s="66">
        <f t="shared" si="49"/>
        <v>0</v>
      </c>
      <c r="Q185" s="66">
        <f t="shared" si="50"/>
        <v>0</v>
      </c>
      <c r="R185" s="66">
        <f t="shared" si="51"/>
        <v>0</v>
      </c>
      <c r="S185" s="66">
        <f t="shared" si="52"/>
        <v>0</v>
      </c>
      <c r="T185" s="18">
        <f t="shared" si="53"/>
        <v>0</v>
      </c>
      <c r="U185" s="18">
        <f t="shared" si="54"/>
        <v>0</v>
      </c>
      <c r="V185" s="18">
        <f t="shared" si="55"/>
        <v>0</v>
      </c>
      <c r="W185" s="18">
        <f t="shared" si="56"/>
        <v>0</v>
      </c>
      <c r="X185" s="18">
        <f t="shared" si="57"/>
        <v>0</v>
      </c>
      <c r="Y185" s="65">
        <f t="shared" si="58"/>
        <v>24.56</v>
      </c>
    </row>
    <row r="186" spans="1:25" x14ac:dyDescent="0.2">
      <c r="A186" s="272" t="s">
        <v>444</v>
      </c>
      <c r="B186" s="18" t="s">
        <v>445</v>
      </c>
      <c r="C186" s="272" t="s">
        <v>121</v>
      </c>
      <c r="D186" s="272" t="s">
        <v>109</v>
      </c>
      <c r="E186" s="63" t="s">
        <v>180</v>
      </c>
      <c r="F186" s="274">
        <f t="shared" si="61"/>
        <v>22.52</v>
      </c>
      <c r="G186" s="272">
        <v>4</v>
      </c>
      <c r="H186" s="65">
        <f t="shared" si="41"/>
        <v>0</v>
      </c>
      <c r="I186" s="65">
        <f t="shared" si="42"/>
        <v>0</v>
      </c>
      <c r="J186" s="65">
        <f t="shared" si="43"/>
        <v>0</v>
      </c>
      <c r="K186" s="65">
        <f t="shared" si="44"/>
        <v>0</v>
      </c>
      <c r="L186" s="65">
        <f t="shared" si="45"/>
        <v>22.52</v>
      </c>
      <c r="M186" s="66">
        <f t="shared" si="46"/>
        <v>0</v>
      </c>
      <c r="N186" s="66">
        <f t="shared" si="47"/>
        <v>0</v>
      </c>
      <c r="O186" s="66">
        <f t="shared" si="48"/>
        <v>0</v>
      </c>
      <c r="P186" s="66">
        <f t="shared" si="49"/>
        <v>0</v>
      </c>
      <c r="Q186" s="66">
        <f t="shared" si="50"/>
        <v>0</v>
      </c>
      <c r="R186" s="66">
        <f t="shared" si="51"/>
        <v>0</v>
      </c>
      <c r="S186" s="66">
        <f t="shared" si="52"/>
        <v>0</v>
      </c>
      <c r="T186" s="18">
        <f t="shared" si="53"/>
        <v>0</v>
      </c>
      <c r="U186" s="18">
        <f t="shared" si="54"/>
        <v>0</v>
      </c>
      <c r="V186" s="18">
        <f t="shared" si="55"/>
        <v>0</v>
      </c>
      <c r="W186" s="18">
        <f t="shared" si="56"/>
        <v>0</v>
      </c>
      <c r="X186" s="18">
        <f t="shared" si="57"/>
        <v>0</v>
      </c>
      <c r="Y186" s="65">
        <f t="shared" si="58"/>
        <v>22.52</v>
      </c>
    </row>
    <row r="187" spans="1:25" x14ac:dyDescent="0.2">
      <c r="A187" s="272" t="s">
        <v>446</v>
      </c>
      <c r="B187" s="18" t="s">
        <v>447</v>
      </c>
      <c r="C187" s="272" t="s">
        <v>100</v>
      </c>
      <c r="D187" s="272" t="s">
        <v>101</v>
      </c>
      <c r="E187" s="63"/>
      <c r="F187" s="274">
        <f t="shared" si="61"/>
        <v>0</v>
      </c>
      <c r="G187" s="272"/>
      <c r="H187" s="65">
        <f t="shared" si="41"/>
        <v>0</v>
      </c>
      <c r="I187" s="65">
        <f t="shared" si="42"/>
        <v>0</v>
      </c>
      <c r="J187" s="65">
        <f t="shared" si="43"/>
        <v>0</v>
      </c>
      <c r="K187" s="65">
        <f t="shared" si="44"/>
        <v>0</v>
      </c>
      <c r="L187" s="65">
        <f t="shared" si="45"/>
        <v>0</v>
      </c>
      <c r="M187" s="66">
        <f t="shared" si="46"/>
        <v>0</v>
      </c>
      <c r="N187" s="66">
        <f t="shared" si="47"/>
        <v>0</v>
      </c>
      <c r="O187" s="66">
        <f t="shared" si="48"/>
        <v>0</v>
      </c>
      <c r="P187" s="66">
        <f t="shared" si="49"/>
        <v>0</v>
      </c>
      <c r="Q187" s="66">
        <f t="shared" si="50"/>
        <v>0</v>
      </c>
      <c r="R187" s="66">
        <f t="shared" si="51"/>
        <v>0</v>
      </c>
      <c r="S187" s="66">
        <f t="shared" si="52"/>
        <v>0</v>
      </c>
      <c r="T187" s="18">
        <f t="shared" si="53"/>
        <v>0</v>
      </c>
      <c r="U187" s="18">
        <f t="shared" si="54"/>
        <v>0</v>
      </c>
      <c r="V187" s="18">
        <f t="shared" si="55"/>
        <v>0</v>
      </c>
      <c r="W187" s="18">
        <f t="shared" si="56"/>
        <v>0</v>
      </c>
      <c r="X187" s="18">
        <f t="shared" si="57"/>
        <v>0</v>
      </c>
      <c r="Y187" s="65">
        <f t="shared" si="58"/>
        <v>0</v>
      </c>
    </row>
    <row r="188" spans="1:25" x14ac:dyDescent="0.2">
      <c r="A188" s="272" t="s">
        <v>448</v>
      </c>
      <c r="B188" s="18" t="s">
        <v>449</v>
      </c>
      <c r="C188" s="272" t="s">
        <v>130</v>
      </c>
      <c r="D188" s="272" t="s">
        <v>101</v>
      </c>
      <c r="E188" s="63"/>
      <c r="F188" s="274">
        <f t="shared" si="61"/>
        <v>0</v>
      </c>
      <c r="G188" s="272"/>
      <c r="H188" s="65">
        <f t="shared" si="41"/>
        <v>0</v>
      </c>
      <c r="I188" s="65">
        <f t="shared" si="42"/>
        <v>0</v>
      </c>
      <c r="J188" s="65">
        <f t="shared" si="43"/>
        <v>0</v>
      </c>
      <c r="K188" s="65">
        <f t="shared" si="44"/>
        <v>0</v>
      </c>
      <c r="L188" s="65">
        <f t="shared" si="45"/>
        <v>0</v>
      </c>
      <c r="M188" s="66">
        <f t="shared" si="46"/>
        <v>0</v>
      </c>
      <c r="N188" s="66">
        <f t="shared" si="47"/>
        <v>0</v>
      </c>
      <c r="O188" s="66">
        <f t="shared" si="48"/>
        <v>0</v>
      </c>
      <c r="P188" s="66">
        <f t="shared" si="49"/>
        <v>0</v>
      </c>
      <c r="Q188" s="66">
        <f t="shared" si="50"/>
        <v>0</v>
      </c>
      <c r="R188" s="66">
        <f t="shared" si="51"/>
        <v>0</v>
      </c>
      <c r="S188" s="66">
        <f t="shared" si="52"/>
        <v>0</v>
      </c>
      <c r="T188" s="18">
        <f t="shared" si="53"/>
        <v>0</v>
      </c>
      <c r="U188" s="18">
        <f t="shared" si="54"/>
        <v>0</v>
      </c>
      <c r="V188" s="18">
        <f t="shared" si="55"/>
        <v>0</v>
      </c>
      <c r="W188" s="18">
        <f t="shared" si="56"/>
        <v>0</v>
      </c>
      <c r="X188" s="18">
        <f t="shared" si="57"/>
        <v>0</v>
      </c>
      <c r="Y188" s="65">
        <f t="shared" si="58"/>
        <v>0</v>
      </c>
    </row>
    <row r="189" spans="1:25" x14ac:dyDescent="0.2">
      <c r="A189" s="272" t="s">
        <v>450</v>
      </c>
      <c r="B189" s="18" t="s">
        <v>451</v>
      </c>
      <c r="C189" s="272" t="s">
        <v>124</v>
      </c>
      <c r="D189" s="272" t="s">
        <v>101</v>
      </c>
      <c r="E189" s="63" t="s">
        <v>228</v>
      </c>
      <c r="F189" s="274">
        <f t="shared" si="61"/>
        <v>26.8</v>
      </c>
      <c r="G189" s="272">
        <v>6</v>
      </c>
      <c r="H189" s="65">
        <f t="shared" si="41"/>
        <v>0</v>
      </c>
      <c r="I189" s="65">
        <f t="shared" si="42"/>
        <v>0</v>
      </c>
      <c r="J189" s="65">
        <f t="shared" si="43"/>
        <v>0</v>
      </c>
      <c r="K189" s="65">
        <f t="shared" si="44"/>
        <v>0</v>
      </c>
      <c r="L189" s="65">
        <f t="shared" si="45"/>
        <v>0</v>
      </c>
      <c r="M189" s="66">
        <f t="shared" si="46"/>
        <v>0</v>
      </c>
      <c r="N189" s="66">
        <f t="shared" si="47"/>
        <v>26.8</v>
      </c>
      <c r="O189" s="66">
        <f t="shared" si="48"/>
        <v>0</v>
      </c>
      <c r="P189" s="66">
        <f t="shared" si="49"/>
        <v>0</v>
      </c>
      <c r="Q189" s="66">
        <f t="shared" si="50"/>
        <v>0</v>
      </c>
      <c r="R189" s="66">
        <f t="shared" si="51"/>
        <v>0</v>
      </c>
      <c r="S189" s="66">
        <f t="shared" si="52"/>
        <v>0</v>
      </c>
      <c r="T189" s="18">
        <f t="shared" si="53"/>
        <v>0</v>
      </c>
      <c r="U189" s="18">
        <f t="shared" si="54"/>
        <v>0</v>
      </c>
      <c r="V189" s="18">
        <f t="shared" si="55"/>
        <v>0</v>
      </c>
      <c r="W189" s="18">
        <f t="shared" si="56"/>
        <v>0</v>
      </c>
      <c r="X189" s="18">
        <f t="shared" si="57"/>
        <v>0</v>
      </c>
      <c r="Y189" s="65">
        <f t="shared" si="58"/>
        <v>26.8</v>
      </c>
    </row>
    <row r="190" spans="1:25" x14ac:dyDescent="0.2">
      <c r="A190" s="272" t="s">
        <v>452</v>
      </c>
      <c r="B190" s="18" t="s">
        <v>841</v>
      </c>
      <c r="C190" s="272" t="s">
        <v>124</v>
      </c>
      <c r="D190" s="272" t="s">
        <v>101</v>
      </c>
      <c r="E190" s="63" t="s">
        <v>163</v>
      </c>
      <c r="F190" s="274">
        <f t="shared" si="61"/>
        <v>30.04</v>
      </c>
      <c r="G190" s="272">
        <v>7</v>
      </c>
      <c r="H190" s="65">
        <f t="shared" si="41"/>
        <v>0</v>
      </c>
      <c r="I190" s="65">
        <f t="shared" si="42"/>
        <v>0</v>
      </c>
      <c r="J190" s="65">
        <f t="shared" si="43"/>
        <v>0</v>
      </c>
      <c r="K190" s="65">
        <f t="shared" si="44"/>
        <v>0</v>
      </c>
      <c r="L190" s="65">
        <f t="shared" si="45"/>
        <v>0</v>
      </c>
      <c r="M190" s="66">
        <f t="shared" si="46"/>
        <v>0</v>
      </c>
      <c r="N190" s="66">
        <f t="shared" si="47"/>
        <v>0</v>
      </c>
      <c r="O190" s="66">
        <f t="shared" si="48"/>
        <v>30.04</v>
      </c>
      <c r="P190" s="66">
        <f t="shared" si="49"/>
        <v>0</v>
      </c>
      <c r="Q190" s="66">
        <f t="shared" si="50"/>
        <v>0</v>
      </c>
      <c r="R190" s="66">
        <f t="shared" si="51"/>
        <v>0</v>
      </c>
      <c r="S190" s="66">
        <f t="shared" si="52"/>
        <v>0</v>
      </c>
      <c r="T190" s="18">
        <f t="shared" si="53"/>
        <v>0</v>
      </c>
      <c r="U190" s="18">
        <f t="shared" si="54"/>
        <v>0</v>
      </c>
      <c r="V190" s="18">
        <f t="shared" si="55"/>
        <v>0</v>
      </c>
      <c r="W190" s="18">
        <f t="shared" si="56"/>
        <v>0</v>
      </c>
      <c r="X190" s="18">
        <f t="shared" si="57"/>
        <v>0</v>
      </c>
      <c r="Y190" s="65">
        <f t="shared" si="58"/>
        <v>30.04</v>
      </c>
    </row>
    <row r="191" spans="1:25" x14ac:dyDescent="0.2">
      <c r="A191" s="272" t="s">
        <v>453</v>
      </c>
      <c r="B191" s="18" t="s">
        <v>454</v>
      </c>
      <c r="C191" s="272" t="s">
        <v>124</v>
      </c>
      <c r="D191" s="272" t="s">
        <v>101</v>
      </c>
      <c r="E191" s="63" t="s">
        <v>228</v>
      </c>
      <c r="F191" s="274">
        <f t="shared" si="61"/>
        <v>26.8</v>
      </c>
      <c r="G191" s="272">
        <v>6</v>
      </c>
      <c r="H191" s="65">
        <f t="shared" si="41"/>
        <v>0</v>
      </c>
      <c r="I191" s="65">
        <f t="shared" si="42"/>
        <v>0</v>
      </c>
      <c r="J191" s="65">
        <f t="shared" si="43"/>
        <v>0</v>
      </c>
      <c r="K191" s="65">
        <f t="shared" si="44"/>
        <v>0</v>
      </c>
      <c r="L191" s="65">
        <f t="shared" si="45"/>
        <v>0</v>
      </c>
      <c r="M191" s="66">
        <f t="shared" si="46"/>
        <v>0</v>
      </c>
      <c r="N191" s="66">
        <f t="shared" si="47"/>
        <v>26.8</v>
      </c>
      <c r="O191" s="66">
        <f t="shared" si="48"/>
        <v>0</v>
      </c>
      <c r="P191" s="66">
        <f t="shared" si="49"/>
        <v>0</v>
      </c>
      <c r="Q191" s="66">
        <f t="shared" si="50"/>
        <v>0</v>
      </c>
      <c r="R191" s="66">
        <f t="shared" si="51"/>
        <v>0</v>
      </c>
      <c r="S191" s="66">
        <f t="shared" si="52"/>
        <v>0</v>
      </c>
      <c r="T191" s="18">
        <f t="shared" si="53"/>
        <v>0</v>
      </c>
      <c r="U191" s="18">
        <f t="shared" si="54"/>
        <v>0</v>
      </c>
      <c r="V191" s="18">
        <f t="shared" si="55"/>
        <v>0</v>
      </c>
      <c r="W191" s="18">
        <f t="shared" si="56"/>
        <v>0</v>
      </c>
      <c r="X191" s="18">
        <f t="shared" si="57"/>
        <v>0</v>
      </c>
      <c r="Y191" s="65">
        <f t="shared" si="58"/>
        <v>26.8</v>
      </c>
    </row>
    <row r="192" spans="1:25" x14ac:dyDescent="0.2">
      <c r="A192" s="272" t="s">
        <v>455</v>
      </c>
      <c r="B192" s="18" t="s">
        <v>456</v>
      </c>
      <c r="C192" s="272" t="s">
        <v>124</v>
      </c>
      <c r="D192" s="272" t="s">
        <v>109</v>
      </c>
      <c r="E192" s="63" t="s">
        <v>180</v>
      </c>
      <c r="F192" s="274">
        <f t="shared" si="61"/>
        <v>22.52</v>
      </c>
      <c r="G192" s="272">
        <v>4</v>
      </c>
      <c r="H192" s="65">
        <f t="shared" si="41"/>
        <v>0</v>
      </c>
      <c r="I192" s="65">
        <f t="shared" si="42"/>
        <v>0</v>
      </c>
      <c r="J192" s="65">
        <f t="shared" si="43"/>
        <v>0</v>
      </c>
      <c r="K192" s="65">
        <f t="shared" si="44"/>
        <v>0</v>
      </c>
      <c r="L192" s="65">
        <f t="shared" si="45"/>
        <v>22.52</v>
      </c>
      <c r="M192" s="66">
        <f t="shared" si="46"/>
        <v>0</v>
      </c>
      <c r="N192" s="66">
        <f t="shared" si="47"/>
        <v>0</v>
      </c>
      <c r="O192" s="66">
        <f t="shared" si="48"/>
        <v>0</v>
      </c>
      <c r="P192" s="66">
        <f t="shared" si="49"/>
        <v>0</v>
      </c>
      <c r="Q192" s="66">
        <f t="shared" si="50"/>
        <v>0</v>
      </c>
      <c r="R192" s="66">
        <f t="shared" si="51"/>
        <v>0</v>
      </c>
      <c r="S192" s="66">
        <f t="shared" si="52"/>
        <v>0</v>
      </c>
      <c r="T192" s="18">
        <f t="shared" si="53"/>
        <v>0</v>
      </c>
      <c r="U192" s="18">
        <f t="shared" si="54"/>
        <v>0</v>
      </c>
      <c r="V192" s="18">
        <f t="shared" si="55"/>
        <v>0</v>
      </c>
      <c r="W192" s="18">
        <f t="shared" si="56"/>
        <v>0</v>
      </c>
      <c r="X192" s="18">
        <f t="shared" si="57"/>
        <v>0</v>
      </c>
      <c r="Y192" s="65">
        <f t="shared" si="58"/>
        <v>22.52</v>
      </c>
    </row>
    <row r="193" spans="1:25" x14ac:dyDescent="0.2">
      <c r="A193" s="272" t="s">
        <v>457</v>
      </c>
      <c r="B193" s="18" t="s">
        <v>458</v>
      </c>
      <c r="C193" s="272" t="s">
        <v>113</v>
      </c>
      <c r="D193" s="272" t="s">
        <v>109</v>
      </c>
      <c r="E193" s="63" t="s">
        <v>180</v>
      </c>
      <c r="F193" s="274">
        <f t="shared" si="61"/>
        <v>22.52</v>
      </c>
      <c r="G193" s="272">
        <v>4</v>
      </c>
      <c r="H193" s="65">
        <f t="shared" si="41"/>
        <v>0</v>
      </c>
      <c r="I193" s="65">
        <f t="shared" si="42"/>
        <v>0</v>
      </c>
      <c r="J193" s="65">
        <f t="shared" si="43"/>
        <v>0</v>
      </c>
      <c r="K193" s="65">
        <f t="shared" si="44"/>
        <v>0</v>
      </c>
      <c r="L193" s="65">
        <f t="shared" si="45"/>
        <v>22.52</v>
      </c>
      <c r="M193" s="66">
        <f t="shared" si="46"/>
        <v>0</v>
      </c>
      <c r="N193" s="66">
        <f t="shared" si="47"/>
        <v>0</v>
      </c>
      <c r="O193" s="66">
        <f t="shared" si="48"/>
        <v>0</v>
      </c>
      <c r="P193" s="66">
        <f t="shared" si="49"/>
        <v>0</v>
      </c>
      <c r="Q193" s="66">
        <f t="shared" si="50"/>
        <v>0</v>
      </c>
      <c r="R193" s="66">
        <f t="shared" si="51"/>
        <v>0</v>
      </c>
      <c r="S193" s="66">
        <f t="shared" si="52"/>
        <v>0</v>
      </c>
      <c r="T193" s="18">
        <f t="shared" si="53"/>
        <v>0</v>
      </c>
      <c r="U193" s="18">
        <f t="shared" si="54"/>
        <v>0</v>
      </c>
      <c r="V193" s="18">
        <f t="shared" si="55"/>
        <v>0</v>
      </c>
      <c r="W193" s="18">
        <f t="shared" si="56"/>
        <v>0</v>
      </c>
      <c r="X193" s="18">
        <f t="shared" si="57"/>
        <v>0</v>
      </c>
      <c r="Y193" s="65">
        <f t="shared" si="58"/>
        <v>22.52</v>
      </c>
    </row>
    <row r="194" spans="1:25" x14ac:dyDescent="0.2">
      <c r="A194" s="272" t="s">
        <v>459</v>
      </c>
      <c r="B194" s="18" t="s">
        <v>460</v>
      </c>
      <c r="C194" s="272" t="s">
        <v>127</v>
      </c>
      <c r="D194" s="272" t="s">
        <v>101</v>
      </c>
      <c r="E194" s="63"/>
      <c r="F194" s="274">
        <f t="shared" si="61"/>
        <v>0</v>
      </c>
      <c r="G194" s="272"/>
      <c r="H194" s="65">
        <f t="shared" si="41"/>
        <v>0</v>
      </c>
      <c r="I194" s="65">
        <f t="shared" si="42"/>
        <v>0</v>
      </c>
      <c r="J194" s="65">
        <f t="shared" si="43"/>
        <v>0</v>
      </c>
      <c r="K194" s="65">
        <f t="shared" si="44"/>
        <v>0</v>
      </c>
      <c r="L194" s="65">
        <f t="shared" si="45"/>
        <v>0</v>
      </c>
      <c r="M194" s="66">
        <f t="shared" si="46"/>
        <v>0</v>
      </c>
      <c r="N194" s="66">
        <f t="shared" si="47"/>
        <v>0</v>
      </c>
      <c r="O194" s="66">
        <f t="shared" si="48"/>
        <v>0</v>
      </c>
      <c r="P194" s="66">
        <f t="shared" si="49"/>
        <v>0</v>
      </c>
      <c r="Q194" s="66">
        <f t="shared" si="50"/>
        <v>0</v>
      </c>
      <c r="R194" s="66">
        <f t="shared" si="51"/>
        <v>0</v>
      </c>
      <c r="S194" s="66">
        <f t="shared" si="52"/>
        <v>0</v>
      </c>
      <c r="T194" s="18">
        <f t="shared" si="53"/>
        <v>0</v>
      </c>
      <c r="U194" s="18">
        <f t="shared" si="54"/>
        <v>0</v>
      </c>
      <c r="V194" s="18">
        <f t="shared" si="55"/>
        <v>0</v>
      </c>
      <c r="W194" s="18">
        <f t="shared" si="56"/>
        <v>0</v>
      </c>
      <c r="X194" s="18">
        <f t="shared" si="57"/>
        <v>0</v>
      </c>
      <c r="Y194" s="65">
        <f t="shared" si="58"/>
        <v>0</v>
      </c>
    </row>
    <row r="195" spans="1:25" x14ac:dyDescent="0.2">
      <c r="A195" s="272" t="s">
        <v>461</v>
      </c>
      <c r="B195" s="18" t="s">
        <v>462</v>
      </c>
      <c r="C195" s="272" t="s">
        <v>118</v>
      </c>
      <c r="D195" s="272" t="s">
        <v>101</v>
      </c>
      <c r="E195" s="63" t="s">
        <v>160</v>
      </c>
      <c r="F195" s="274">
        <f t="shared" si="61"/>
        <v>36.56</v>
      </c>
      <c r="G195" s="272"/>
      <c r="H195" s="65">
        <f t="shared" si="41"/>
        <v>0</v>
      </c>
      <c r="I195" s="65">
        <f t="shared" si="42"/>
        <v>0</v>
      </c>
      <c r="J195" s="65">
        <f t="shared" si="43"/>
        <v>0</v>
      </c>
      <c r="K195" s="65">
        <f t="shared" si="44"/>
        <v>0</v>
      </c>
      <c r="L195" s="65">
        <f t="shared" si="45"/>
        <v>0</v>
      </c>
      <c r="M195" s="66">
        <f t="shared" si="46"/>
        <v>0</v>
      </c>
      <c r="N195" s="66">
        <f t="shared" si="47"/>
        <v>0</v>
      </c>
      <c r="O195" s="66">
        <f t="shared" si="48"/>
        <v>0</v>
      </c>
      <c r="P195" s="66">
        <f t="shared" si="49"/>
        <v>0</v>
      </c>
      <c r="Q195" s="66">
        <f t="shared" si="50"/>
        <v>36.56</v>
      </c>
      <c r="R195" s="66">
        <f t="shared" si="51"/>
        <v>0</v>
      </c>
      <c r="S195" s="66">
        <f t="shared" si="52"/>
        <v>0</v>
      </c>
      <c r="T195" s="18">
        <f t="shared" si="53"/>
        <v>0</v>
      </c>
      <c r="U195" s="18">
        <f t="shared" si="54"/>
        <v>0</v>
      </c>
      <c r="V195" s="18">
        <f t="shared" si="55"/>
        <v>0</v>
      </c>
      <c r="W195" s="18">
        <f t="shared" si="56"/>
        <v>0</v>
      </c>
      <c r="X195" s="18">
        <f t="shared" si="57"/>
        <v>0</v>
      </c>
      <c r="Y195" s="65">
        <f t="shared" si="58"/>
        <v>36.56</v>
      </c>
    </row>
    <row r="196" spans="1:25" x14ac:dyDescent="0.2">
      <c r="A196" s="272" t="s">
        <v>463</v>
      </c>
      <c r="B196" s="18" t="s">
        <v>464</v>
      </c>
      <c r="C196" s="272" t="s">
        <v>118</v>
      </c>
      <c r="D196" s="272" t="s">
        <v>101</v>
      </c>
      <c r="E196" s="63" t="s">
        <v>228</v>
      </c>
      <c r="F196" s="274">
        <f t="shared" si="61"/>
        <v>26.8</v>
      </c>
      <c r="G196" s="272"/>
      <c r="H196" s="65">
        <f t="shared" ref="H196:H259" si="62">IF(E196="A",$B$379,0)</f>
        <v>0</v>
      </c>
      <c r="I196" s="65">
        <f t="shared" ref="I196:I259" si="63">IF(E196="B",$B$380,0)</f>
        <v>0</v>
      </c>
      <c r="J196" s="65">
        <f t="shared" ref="J196:J259" si="64">IF(E196="C",$B$381,0)</f>
        <v>0</v>
      </c>
      <c r="K196" s="65">
        <f t="shared" ref="K196:K259" si="65">IF(E196="D",$B$382,0)</f>
        <v>0</v>
      </c>
      <c r="L196" s="65">
        <f t="shared" ref="L196:L259" si="66">IF(E196="E",$B$383,0)</f>
        <v>0</v>
      </c>
      <c r="M196" s="66">
        <f t="shared" ref="M196:M259" si="67">IF(E196="F",$B$384,0)</f>
        <v>0</v>
      </c>
      <c r="N196" s="66">
        <f t="shared" ref="N196:N259" si="68">IF(E196="G",$B$385,0)</f>
        <v>26.8</v>
      </c>
      <c r="O196" s="66">
        <f t="shared" ref="O196:O259" si="69">IF(E196="H",$B$386,0)</f>
        <v>0</v>
      </c>
      <c r="P196" s="66">
        <f t="shared" ref="P196:P259" si="70">IF(E196="I",$B$387,0)</f>
        <v>0</v>
      </c>
      <c r="Q196" s="66">
        <f t="shared" ref="Q196:Q259" si="71">IF(E196="j",$B$388,0)</f>
        <v>0</v>
      </c>
      <c r="R196" s="66">
        <f t="shared" ref="R196:R259" si="72">IF(E196="k",$B$389,0)</f>
        <v>0</v>
      </c>
      <c r="S196" s="66">
        <f t="shared" ref="S196:S259" si="73">IF(E196="L",$B$390,0)</f>
        <v>0</v>
      </c>
      <c r="T196" s="18">
        <f t="shared" ref="T196:T259" si="74">IF(E196="AD-A",$B$392,0)</f>
        <v>0</v>
      </c>
      <c r="U196" s="18">
        <f t="shared" ref="U196:U259" si="75">IF(E196="AD-B",$B$393,0)</f>
        <v>0</v>
      </c>
      <c r="V196" s="18">
        <f t="shared" ref="V196:V259" si="76">IF(E196="ad-f",$B$394,0)</f>
        <v>0</v>
      </c>
      <c r="W196" s="18">
        <f t="shared" ref="W196:W259" si="77">IF(E196="ad-I",$B$395,0)</f>
        <v>0</v>
      </c>
      <c r="X196" s="18">
        <f t="shared" ref="X196:X259" si="78">IF(E196="ad-k",$B$396,0)</f>
        <v>0</v>
      </c>
      <c r="Y196" s="65">
        <f t="shared" ref="Y196:Y259" si="79">MAX(H196:X196)</f>
        <v>26.8</v>
      </c>
    </row>
    <row r="197" spans="1:25" x14ac:dyDescent="0.2">
      <c r="A197" s="272" t="s">
        <v>465</v>
      </c>
      <c r="B197" s="18" t="s">
        <v>466</v>
      </c>
      <c r="C197" s="272" t="s">
        <v>127</v>
      </c>
      <c r="D197" s="272" t="s">
        <v>101</v>
      </c>
      <c r="E197" s="63"/>
      <c r="F197" s="274">
        <f t="shared" si="61"/>
        <v>0</v>
      </c>
      <c r="G197" s="272"/>
      <c r="H197" s="65">
        <f t="shared" si="62"/>
        <v>0</v>
      </c>
      <c r="I197" s="65">
        <f t="shared" si="63"/>
        <v>0</v>
      </c>
      <c r="J197" s="65">
        <f t="shared" si="64"/>
        <v>0</v>
      </c>
      <c r="K197" s="65">
        <f t="shared" si="65"/>
        <v>0</v>
      </c>
      <c r="L197" s="65">
        <f t="shared" si="66"/>
        <v>0</v>
      </c>
      <c r="M197" s="66">
        <f t="shared" si="67"/>
        <v>0</v>
      </c>
      <c r="N197" s="66">
        <f t="shared" si="68"/>
        <v>0</v>
      </c>
      <c r="O197" s="66">
        <f t="shared" si="69"/>
        <v>0</v>
      </c>
      <c r="P197" s="66">
        <f t="shared" si="70"/>
        <v>0</v>
      </c>
      <c r="Q197" s="66">
        <f t="shared" si="71"/>
        <v>0</v>
      </c>
      <c r="R197" s="66">
        <f t="shared" si="72"/>
        <v>0</v>
      </c>
      <c r="S197" s="66">
        <f t="shared" si="73"/>
        <v>0</v>
      </c>
      <c r="T197" s="18">
        <f t="shared" si="74"/>
        <v>0</v>
      </c>
      <c r="U197" s="18">
        <f t="shared" si="75"/>
        <v>0</v>
      </c>
      <c r="V197" s="18">
        <f t="shared" si="76"/>
        <v>0</v>
      </c>
      <c r="W197" s="18">
        <f t="shared" si="77"/>
        <v>0</v>
      </c>
      <c r="X197" s="18">
        <f t="shared" si="78"/>
        <v>0</v>
      </c>
      <c r="Y197" s="65">
        <f t="shared" si="79"/>
        <v>0</v>
      </c>
    </row>
    <row r="198" spans="1:25" x14ac:dyDescent="0.2">
      <c r="A198" s="272" t="s">
        <v>467</v>
      </c>
      <c r="B198" s="18" t="s">
        <v>468</v>
      </c>
      <c r="C198" s="272" t="s">
        <v>127</v>
      </c>
      <c r="D198" s="272" t="s">
        <v>101</v>
      </c>
      <c r="E198" s="63" t="s">
        <v>241</v>
      </c>
      <c r="F198" s="274">
        <f t="shared" si="61"/>
        <v>3.2</v>
      </c>
      <c r="G198" s="272"/>
      <c r="H198" s="65">
        <f t="shared" si="62"/>
        <v>0</v>
      </c>
      <c r="I198" s="65">
        <f t="shared" si="63"/>
        <v>0</v>
      </c>
      <c r="J198" s="65">
        <f t="shared" si="64"/>
        <v>0</v>
      </c>
      <c r="K198" s="65">
        <f t="shared" si="65"/>
        <v>0</v>
      </c>
      <c r="L198" s="65">
        <f t="shared" si="66"/>
        <v>0</v>
      </c>
      <c r="M198" s="66">
        <f t="shared" si="67"/>
        <v>0</v>
      </c>
      <c r="N198" s="66">
        <f t="shared" si="68"/>
        <v>0</v>
      </c>
      <c r="O198" s="66">
        <f t="shared" si="69"/>
        <v>0</v>
      </c>
      <c r="P198" s="66">
        <f t="shared" si="70"/>
        <v>3.2</v>
      </c>
      <c r="Q198" s="66">
        <f t="shared" si="71"/>
        <v>0</v>
      </c>
      <c r="R198" s="66">
        <f t="shared" si="72"/>
        <v>0</v>
      </c>
      <c r="S198" s="66">
        <f t="shared" si="73"/>
        <v>0</v>
      </c>
      <c r="T198" s="18">
        <f t="shared" si="74"/>
        <v>0</v>
      </c>
      <c r="U198" s="18">
        <f t="shared" si="75"/>
        <v>0</v>
      </c>
      <c r="V198" s="18">
        <f t="shared" si="76"/>
        <v>0</v>
      </c>
      <c r="W198" s="18">
        <f t="shared" si="77"/>
        <v>0</v>
      </c>
      <c r="X198" s="18">
        <f t="shared" si="78"/>
        <v>0</v>
      </c>
      <c r="Y198" s="65">
        <f t="shared" si="79"/>
        <v>3.2</v>
      </c>
    </row>
    <row r="199" spans="1:25" x14ac:dyDescent="0.2">
      <c r="A199" s="272" t="s">
        <v>470</v>
      </c>
      <c r="B199" s="18" t="s">
        <v>471</v>
      </c>
      <c r="C199" s="272" t="s">
        <v>127</v>
      </c>
      <c r="D199" s="272" t="s">
        <v>101</v>
      </c>
      <c r="E199" s="63"/>
      <c r="F199" s="274">
        <f t="shared" si="61"/>
        <v>0</v>
      </c>
      <c r="G199" s="272"/>
      <c r="H199" s="65">
        <f t="shared" si="62"/>
        <v>0</v>
      </c>
      <c r="I199" s="65">
        <f t="shared" si="63"/>
        <v>0</v>
      </c>
      <c r="J199" s="65">
        <f t="shared" si="64"/>
        <v>0</v>
      </c>
      <c r="K199" s="65">
        <f t="shared" si="65"/>
        <v>0</v>
      </c>
      <c r="L199" s="65">
        <f t="shared" si="66"/>
        <v>0</v>
      </c>
      <c r="M199" s="66">
        <f t="shared" si="67"/>
        <v>0</v>
      </c>
      <c r="N199" s="66">
        <f t="shared" si="68"/>
        <v>0</v>
      </c>
      <c r="O199" s="66">
        <f t="shared" si="69"/>
        <v>0</v>
      </c>
      <c r="P199" s="66">
        <f t="shared" si="70"/>
        <v>0</v>
      </c>
      <c r="Q199" s="66">
        <f t="shared" si="71"/>
        <v>0</v>
      </c>
      <c r="R199" s="66">
        <f t="shared" si="72"/>
        <v>0</v>
      </c>
      <c r="S199" s="66">
        <f t="shared" si="73"/>
        <v>0</v>
      </c>
      <c r="T199" s="18">
        <f t="shared" si="74"/>
        <v>0</v>
      </c>
      <c r="U199" s="18">
        <f t="shared" si="75"/>
        <v>0</v>
      </c>
      <c r="V199" s="18">
        <f t="shared" si="76"/>
        <v>0</v>
      </c>
      <c r="W199" s="18">
        <f t="shared" si="77"/>
        <v>0</v>
      </c>
      <c r="X199" s="18">
        <f t="shared" si="78"/>
        <v>0</v>
      </c>
      <c r="Y199" s="65">
        <f t="shared" si="79"/>
        <v>0</v>
      </c>
    </row>
    <row r="200" spans="1:25" x14ac:dyDescent="0.2">
      <c r="A200" s="272" t="s">
        <v>472</v>
      </c>
      <c r="B200" s="18" t="s">
        <v>473</v>
      </c>
      <c r="C200" s="272" t="s">
        <v>127</v>
      </c>
      <c r="D200" s="272" t="s">
        <v>101</v>
      </c>
      <c r="E200" s="63"/>
      <c r="F200" s="274">
        <f t="shared" si="61"/>
        <v>0</v>
      </c>
      <c r="G200" s="272"/>
      <c r="H200" s="65">
        <f t="shared" si="62"/>
        <v>0</v>
      </c>
      <c r="I200" s="65">
        <f t="shared" si="63"/>
        <v>0</v>
      </c>
      <c r="J200" s="65">
        <f t="shared" si="64"/>
        <v>0</v>
      </c>
      <c r="K200" s="65">
        <f t="shared" si="65"/>
        <v>0</v>
      </c>
      <c r="L200" s="65">
        <f t="shared" si="66"/>
        <v>0</v>
      </c>
      <c r="M200" s="66">
        <f t="shared" si="67"/>
        <v>0</v>
      </c>
      <c r="N200" s="66">
        <f t="shared" si="68"/>
        <v>0</v>
      </c>
      <c r="O200" s="66">
        <f t="shared" si="69"/>
        <v>0</v>
      </c>
      <c r="P200" s="66">
        <f t="shared" si="70"/>
        <v>0</v>
      </c>
      <c r="Q200" s="66">
        <f t="shared" si="71"/>
        <v>0</v>
      </c>
      <c r="R200" s="66">
        <f t="shared" si="72"/>
        <v>0</v>
      </c>
      <c r="S200" s="66">
        <f t="shared" si="73"/>
        <v>0</v>
      </c>
      <c r="T200" s="18">
        <f t="shared" si="74"/>
        <v>0</v>
      </c>
      <c r="U200" s="18">
        <f t="shared" si="75"/>
        <v>0</v>
      </c>
      <c r="V200" s="18">
        <f t="shared" si="76"/>
        <v>0</v>
      </c>
      <c r="W200" s="18">
        <f t="shared" si="77"/>
        <v>0</v>
      </c>
      <c r="X200" s="18">
        <f t="shared" si="78"/>
        <v>0</v>
      </c>
      <c r="Y200" s="65">
        <f t="shared" si="79"/>
        <v>0</v>
      </c>
    </row>
    <row r="201" spans="1:25" x14ac:dyDescent="0.2">
      <c r="A201" s="272" t="s">
        <v>474</v>
      </c>
      <c r="B201" s="18" t="s">
        <v>475</v>
      </c>
      <c r="C201" s="272" t="s">
        <v>130</v>
      </c>
      <c r="D201" s="272" t="s">
        <v>101</v>
      </c>
      <c r="E201" s="63"/>
      <c r="F201" s="274">
        <f t="shared" si="61"/>
        <v>0</v>
      </c>
      <c r="G201" s="272"/>
      <c r="H201" s="65">
        <f t="shared" si="62"/>
        <v>0</v>
      </c>
      <c r="I201" s="65">
        <f t="shared" si="63"/>
        <v>0</v>
      </c>
      <c r="J201" s="65">
        <f t="shared" si="64"/>
        <v>0</v>
      </c>
      <c r="K201" s="65">
        <f t="shared" si="65"/>
        <v>0</v>
      </c>
      <c r="L201" s="65">
        <f t="shared" si="66"/>
        <v>0</v>
      </c>
      <c r="M201" s="66">
        <f t="shared" si="67"/>
        <v>0</v>
      </c>
      <c r="N201" s="66">
        <f t="shared" si="68"/>
        <v>0</v>
      </c>
      <c r="O201" s="66">
        <f t="shared" si="69"/>
        <v>0</v>
      </c>
      <c r="P201" s="66">
        <f t="shared" si="70"/>
        <v>0</v>
      </c>
      <c r="Q201" s="66">
        <f t="shared" si="71"/>
        <v>0</v>
      </c>
      <c r="R201" s="66">
        <f t="shared" si="72"/>
        <v>0</v>
      </c>
      <c r="S201" s="66">
        <f t="shared" si="73"/>
        <v>0</v>
      </c>
      <c r="T201" s="18">
        <f t="shared" si="74"/>
        <v>0</v>
      </c>
      <c r="U201" s="18">
        <f t="shared" si="75"/>
        <v>0</v>
      </c>
      <c r="V201" s="18">
        <f t="shared" si="76"/>
        <v>0</v>
      </c>
      <c r="W201" s="18">
        <f t="shared" si="77"/>
        <v>0</v>
      </c>
      <c r="X201" s="18">
        <f t="shared" si="78"/>
        <v>0</v>
      </c>
      <c r="Y201" s="65">
        <f t="shared" si="79"/>
        <v>0</v>
      </c>
    </row>
    <row r="202" spans="1:25" x14ac:dyDescent="0.2">
      <c r="A202" s="272" t="s">
        <v>476</v>
      </c>
      <c r="B202" s="18" t="s">
        <v>477</v>
      </c>
      <c r="C202" s="272" t="s">
        <v>130</v>
      </c>
      <c r="D202" s="272" t="s">
        <v>101</v>
      </c>
      <c r="E202" s="63"/>
      <c r="F202" s="274">
        <f t="shared" si="61"/>
        <v>0</v>
      </c>
      <c r="G202" s="272"/>
      <c r="H202" s="65">
        <f t="shared" si="62"/>
        <v>0</v>
      </c>
      <c r="I202" s="65">
        <f t="shared" si="63"/>
        <v>0</v>
      </c>
      <c r="J202" s="65">
        <f t="shared" si="64"/>
        <v>0</v>
      </c>
      <c r="K202" s="65">
        <f t="shared" si="65"/>
        <v>0</v>
      </c>
      <c r="L202" s="65">
        <f t="shared" si="66"/>
        <v>0</v>
      </c>
      <c r="M202" s="66">
        <f t="shared" si="67"/>
        <v>0</v>
      </c>
      <c r="N202" s="66">
        <f t="shared" si="68"/>
        <v>0</v>
      </c>
      <c r="O202" s="66">
        <f t="shared" si="69"/>
        <v>0</v>
      </c>
      <c r="P202" s="66">
        <f t="shared" si="70"/>
        <v>0</v>
      </c>
      <c r="Q202" s="66">
        <f t="shared" si="71"/>
        <v>0</v>
      </c>
      <c r="R202" s="66">
        <f t="shared" si="72"/>
        <v>0</v>
      </c>
      <c r="S202" s="66">
        <f t="shared" si="73"/>
        <v>0</v>
      </c>
      <c r="T202" s="18">
        <f t="shared" si="74"/>
        <v>0</v>
      </c>
      <c r="U202" s="18">
        <f t="shared" si="75"/>
        <v>0</v>
      </c>
      <c r="V202" s="18">
        <f t="shared" si="76"/>
        <v>0</v>
      </c>
      <c r="W202" s="18">
        <f t="shared" si="77"/>
        <v>0</v>
      </c>
      <c r="X202" s="18">
        <f t="shared" si="78"/>
        <v>0</v>
      </c>
      <c r="Y202" s="65">
        <f t="shared" si="79"/>
        <v>0</v>
      </c>
    </row>
    <row r="203" spans="1:25" x14ac:dyDescent="0.2">
      <c r="A203" s="272" t="s">
        <v>478</v>
      </c>
      <c r="B203" s="18" t="s">
        <v>479</v>
      </c>
      <c r="C203" s="272" t="s">
        <v>130</v>
      </c>
      <c r="D203" s="272" t="s">
        <v>101</v>
      </c>
      <c r="E203" s="63"/>
      <c r="F203" s="274">
        <f t="shared" si="61"/>
        <v>0</v>
      </c>
      <c r="G203" s="272"/>
      <c r="H203" s="65">
        <f t="shared" si="62"/>
        <v>0</v>
      </c>
      <c r="I203" s="65">
        <f t="shared" si="63"/>
        <v>0</v>
      </c>
      <c r="J203" s="65">
        <f t="shared" si="64"/>
        <v>0</v>
      </c>
      <c r="K203" s="65">
        <f t="shared" si="65"/>
        <v>0</v>
      </c>
      <c r="L203" s="65">
        <f t="shared" si="66"/>
        <v>0</v>
      </c>
      <c r="M203" s="66">
        <f t="shared" si="67"/>
        <v>0</v>
      </c>
      <c r="N203" s="66">
        <f t="shared" si="68"/>
        <v>0</v>
      </c>
      <c r="O203" s="66">
        <f t="shared" si="69"/>
        <v>0</v>
      </c>
      <c r="P203" s="66">
        <f t="shared" si="70"/>
        <v>0</v>
      </c>
      <c r="Q203" s="66">
        <f t="shared" si="71"/>
        <v>0</v>
      </c>
      <c r="R203" s="66">
        <f t="shared" si="72"/>
        <v>0</v>
      </c>
      <c r="S203" s="66">
        <f t="shared" si="73"/>
        <v>0</v>
      </c>
      <c r="T203" s="18">
        <f t="shared" si="74"/>
        <v>0</v>
      </c>
      <c r="U203" s="18">
        <f t="shared" si="75"/>
        <v>0</v>
      </c>
      <c r="V203" s="18">
        <f t="shared" si="76"/>
        <v>0</v>
      </c>
      <c r="W203" s="18">
        <f t="shared" si="77"/>
        <v>0</v>
      </c>
      <c r="X203" s="18">
        <f t="shared" si="78"/>
        <v>0</v>
      </c>
      <c r="Y203" s="65">
        <f t="shared" si="79"/>
        <v>0</v>
      </c>
    </row>
    <row r="204" spans="1:25" x14ac:dyDescent="0.2">
      <c r="A204" s="272" t="s">
        <v>480</v>
      </c>
      <c r="B204" s="18" t="s">
        <v>481</v>
      </c>
      <c r="C204" s="272" t="s">
        <v>130</v>
      </c>
      <c r="D204" s="272" t="s">
        <v>101</v>
      </c>
      <c r="E204" s="63"/>
      <c r="F204" s="274">
        <f t="shared" si="61"/>
        <v>0</v>
      </c>
      <c r="G204" s="272"/>
      <c r="H204" s="65">
        <f t="shared" si="62"/>
        <v>0</v>
      </c>
      <c r="I204" s="65">
        <f t="shared" si="63"/>
        <v>0</v>
      </c>
      <c r="J204" s="65">
        <f t="shared" si="64"/>
        <v>0</v>
      </c>
      <c r="K204" s="65">
        <f t="shared" si="65"/>
        <v>0</v>
      </c>
      <c r="L204" s="65">
        <f t="shared" si="66"/>
        <v>0</v>
      </c>
      <c r="M204" s="66">
        <f t="shared" si="67"/>
        <v>0</v>
      </c>
      <c r="N204" s="66">
        <f t="shared" si="68"/>
        <v>0</v>
      </c>
      <c r="O204" s="66">
        <f t="shared" si="69"/>
        <v>0</v>
      </c>
      <c r="P204" s="66">
        <f t="shared" si="70"/>
        <v>0</v>
      </c>
      <c r="Q204" s="66">
        <f t="shared" si="71"/>
        <v>0</v>
      </c>
      <c r="R204" s="66">
        <f t="shared" si="72"/>
        <v>0</v>
      </c>
      <c r="S204" s="66">
        <f t="shared" si="73"/>
        <v>0</v>
      </c>
      <c r="T204" s="18">
        <f t="shared" si="74"/>
        <v>0</v>
      </c>
      <c r="U204" s="18">
        <f t="shared" si="75"/>
        <v>0</v>
      </c>
      <c r="V204" s="18">
        <f t="shared" si="76"/>
        <v>0</v>
      </c>
      <c r="W204" s="18">
        <f t="shared" si="77"/>
        <v>0</v>
      </c>
      <c r="X204" s="18">
        <f t="shared" si="78"/>
        <v>0</v>
      </c>
      <c r="Y204" s="65">
        <f t="shared" si="79"/>
        <v>0</v>
      </c>
    </row>
    <row r="205" spans="1:25" x14ac:dyDescent="0.2">
      <c r="A205" s="272" t="s">
        <v>482</v>
      </c>
      <c r="B205" s="18" t="s">
        <v>483</v>
      </c>
      <c r="C205" s="272" t="s">
        <v>130</v>
      </c>
      <c r="D205" s="272" t="s">
        <v>248</v>
      </c>
      <c r="E205" s="63" t="s">
        <v>163</v>
      </c>
      <c r="F205" s="274">
        <f t="shared" si="61"/>
        <v>30.04</v>
      </c>
      <c r="G205" s="272"/>
      <c r="H205" s="65">
        <f t="shared" si="62"/>
        <v>0</v>
      </c>
      <c r="I205" s="65">
        <f t="shared" si="63"/>
        <v>0</v>
      </c>
      <c r="J205" s="65">
        <f t="shared" si="64"/>
        <v>0</v>
      </c>
      <c r="K205" s="65">
        <f t="shared" si="65"/>
        <v>0</v>
      </c>
      <c r="L205" s="65">
        <f t="shared" si="66"/>
        <v>0</v>
      </c>
      <c r="M205" s="66">
        <f t="shared" si="67"/>
        <v>0</v>
      </c>
      <c r="N205" s="66">
        <f t="shared" si="68"/>
        <v>0</v>
      </c>
      <c r="O205" s="66">
        <f t="shared" si="69"/>
        <v>30.04</v>
      </c>
      <c r="P205" s="66">
        <f t="shared" si="70"/>
        <v>0</v>
      </c>
      <c r="Q205" s="66">
        <f t="shared" si="71"/>
        <v>0</v>
      </c>
      <c r="R205" s="66">
        <f t="shared" si="72"/>
        <v>0</v>
      </c>
      <c r="S205" s="66">
        <f t="shared" si="73"/>
        <v>0</v>
      </c>
      <c r="T205" s="18">
        <f t="shared" si="74"/>
        <v>0</v>
      </c>
      <c r="U205" s="18">
        <f t="shared" si="75"/>
        <v>0</v>
      </c>
      <c r="V205" s="18">
        <f t="shared" si="76"/>
        <v>0</v>
      </c>
      <c r="W205" s="18">
        <f t="shared" si="77"/>
        <v>0</v>
      </c>
      <c r="X205" s="18">
        <f t="shared" si="78"/>
        <v>0</v>
      </c>
      <c r="Y205" s="65">
        <f t="shared" si="79"/>
        <v>30.04</v>
      </c>
    </row>
    <row r="206" spans="1:25" x14ac:dyDescent="0.2">
      <c r="A206" s="272" t="s">
        <v>484</v>
      </c>
      <c r="B206" s="18" t="s">
        <v>485</v>
      </c>
      <c r="C206" s="272" t="s">
        <v>139</v>
      </c>
      <c r="D206" s="272" t="s">
        <v>101</v>
      </c>
      <c r="E206" s="63"/>
      <c r="F206" s="274">
        <f t="shared" si="61"/>
        <v>0</v>
      </c>
      <c r="G206" s="272"/>
      <c r="H206" s="65">
        <f t="shared" si="62"/>
        <v>0</v>
      </c>
      <c r="I206" s="65">
        <f t="shared" si="63"/>
        <v>0</v>
      </c>
      <c r="J206" s="65">
        <f t="shared" si="64"/>
        <v>0</v>
      </c>
      <c r="K206" s="65">
        <f t="shared" si="65"/>
        <v>0</v>
      </c>
      <c r="L206" s="65">
        <f t="shared" si="66"/>
        <v>0</v>
      </c>
      <c r="M206" s="66">
        <f t="shared" si="67"/>
        <v>0</v>
      </c>
      <c r="N206" s="66">
        <f t="shared" si="68"/>
        <v>0</v>
      </c>
      <c r="O206" s="66">
        <f t="shared" si="69"/>
        <v>0</v>
      </c>
      <c r="P206" s="66">
        <f t="shared" si="70"/>
        <v>0</v>
      </c>
      <c r="Q206" s="66">
        <f t="shared" si="71"/>
        <v>0</v>
      </c>
      <c r="R206" s="66">
        <f t="shared" si="72"/>
        <v>0</v>
      </c>
      <c r="S206" s="66">
        <f t="shared" si="73"/>
        <v>0</v>
      </c>
      <c r="T206" s="18">
        <f t="shared" si="74"/>
        <v>0</v>
      </c>
      <c r="U206" s="18">
        <f t="shared" si="75"/>
        <v>0</v>
      </c>
      <c r="V206" s="18">
        <f t="shared" si="76"/>
        <v>0</v>
      </c>
      <c r="W206" s="18">
        <f t="shared" si="77"/>
        <v>0</v>
      </c>
      <c r="X206" s="18">
        <f t="shared" si="78"/>
        <v>0</v>
      </c>
      <c r="Y206" s="65">
        <f t="shared" si="79"/>
        <v>0</v>
      </c>
    </row>
    <row r="207" spans="1:25" x14ac:dyDescent="0.2">
      <c r="A207" s="272" t="s">
        <v>486</v>
      </c>
      <c r="B207" s="18" t="s">
        <v>487</v>
      </c>
      <c r="C207" s="272" t="s">
        <v>139</v>
      </c>
      <c r="D207" s="272" t="s">
        <v>101</v>
      </c>
      <c r="E207" s="63"/>
      <c r="F207" s="274">
        <f t="shared" si="61"/>
        <v>0</v>
      </c>
      <c r="G207" s="272"/>
      <c r="H207" s="65">
        <f t="shared" si="62"/>
        <v>0</v>
      </c>
      <c r="I207" s="65">
        <f t="shared" si="63"/>
        <v>0</v>
      </c>
      <c r="J207" s="65">
        <f t="shared" si="64"/>
        <v>0</v>
      </c>
      <c r="K207" s="65">
        <f t="shared" si="65"/>
        <v>0</v>
      </c>
      <c r="L207" s="65">
        <f t="shared" si="66"/>
        <v>0</v>
      </c>
      <c r="M207" s="66">
        <f t="shared" si="67"/>
        <v>0</v>
      </c>
      <c r="N207" s="66">
        <f t="shared" si="68"/>
        <v>0</v>
      </c>
      <c r="O207" s="66">
        <f t="shared" si="69"/>
        <v>0</v>
      </c>
      <c r="P207" s="66">
        <f t="shared" si="70"/>
        <v>0</v>
      </c>
      <c r="Q207" s="66">
        <f t="shared" si="71"/>
        <v>0</v>
      </c>
      <c r="R207" s="66">
        <f t="shared" si="72"/>
        <v>0</v>
      </c>
      <c r="S207" s="66">
        <f t="shared" si="73"/>
        <v>0</v>
      </c>
      <c r="T207" s="18">
        <f t="shared" si="74"/>
        <v>0</v>
      </c>
      <c r="U207" s="18">
        <f t="shared" si="75"/>
        <v>0</v>
      </c>
      <c r="V207" s="18">
        <f t="shared" si="76"/>
        <v>0</v>
      </c>
      <c r="W207" s="18">
        <f t="shared" si="77"/>
        <v>0</v>
      </c>
      <c r="X207" s="18">
        <f t="shared" si="78"/>
        <v>0</v>
      </c>
      <c r="Y207" s="65">
        <f t="shared" si="79"/>
        <v>0</v>
      </c>
    </row>
    <row r="208" spans="1:25" x14ac:dyDescent="0.2">
      <c r="A208" s="272" t="s">
        <v>488</v>
      </c>
      <c r="B208" s="18" t="s">
        <v>489</v>
      </c>
      <c r="C208" s="272" t="s">
        <v>104</v>
      </c>
      <c r="D208" s="272" t="s">
        <v>101</v>
      </c>
      <c r="E208" s="63"/>
      <c r="F208" s="274">
        <f t="shared" si="61"/>
        <v>0</v>
      </c>
      <c r="G208" s="272"/>
      <c r="H208" s="65">
        <f t="shared" si="62"/>
        <v>0</v>
      </c>
      <c r="I208" s="65">
        <f t="shared" si="63"/>
        <v>0</v>
      </c>
      <c r="J208" s="65">
        <f t="shared" si="64"/>
        <v>0</v>
      </c>
      <c r="K208" s="65">
        <f t="shared" si="65"/>
        <v>0</v>
      </c>
      <c r="L208" s="65">
        <f t="shared" si="66"/>
        <v>0</v>
      </c>
      <c r="M208" s="66">
        <f t="shared" si="67"/>
        <v>0</v>
      </c>
      <c r="N208" s="66">
        <f t="shared" si="68"/>
        <v>0</v>
      </c>
      <c r="O208" s="66">
        <f t="shared" si="69"/>
        <v>0</v>
      </c>
      <c r="P208" s="66">
        <f t="shared" si="70"/>
        <v>0</v>
      </c>
      <c r="Q208" s="66">
        <f t="shared" si="71"/>
        <v>0</v>
      </c>
      <c r="R208" s="66">
        <f t="shared" si="72"/>
        <v>0</v>
      </c>
      <c r="S208" s="66">
        <f t="shared" si="73"/>
        <v>0</v>
      </c>
      <c r="T208" s="18">
        <f t="shared" si="74"/>
        <v>0</v>
      </c>
      <c r="U208" s="18">
        <f t="shared" si="75"/>
        <v>0</v>
      </c>
      <c r="V208" s="18">
        <f t="shared" si="76"/>
        <v>0</v>
      </c>
      <c r="W208" s="18">
        <f t="shared" si="77"/>
        <v>0</v>
      </c>
      <c r="X208" s="18">
        <f t="shared" si="78"/>
        <v>0</v>
      </c>
      <c r="Y208" s="65">
        <f t="shared" si="79"/>
        <v>0</v>
      </c>
    </row>
    <row r="209" spans="1:25" x14ac:dyDescent="0.2">
      <c r="A209" s="272" t="s">
        <v>490</v>
      </c>
      <c r="B209" s="18" t="s">
        <v>491</v>
      </c>
      <c r="C209" s="272" t="s">
        <v>121</v>
      </c>
      <c r="D209" s="272" t="s">
        <v>109</v>
      </c>
      <c r="E209" s="63" t="s">
        <v>144</v>
      </c>
      <c r="F209" s="274">
        <f t="shared" si="61"/>
        <v>40.159999999999997</v>
      </c>
      <c r="G209" s="272">
        <v>10</v>
      </c>
      <c r="H209" s="65">
        <f t="shared" si="62"/>
        <v>0</v>
      </c>
      <c r="I209" s="65">
        <f t="shared" si="63"/>
        <v>0</v>
      </c>
      <c r="J209" s="65">
        <f t="shared" si="64"/>
        <v>0</v>
      </c>
      <c r="K209" s="65">
        <f t="shared" si="65"/>
        <v>0</v>
      </c>
      <c r="L209" s="65">
        <f t="shared" si="66"/>
        <v>0</v>
      </c>
      <c r="M209" s="66">
        <f t="shared" si="67"/>
        <v>0</v>
      </c>
      <c r="N209" s="66">
        <f t="shared" si="68"/>
        <v>0</v>
      </c>
      <c r="O209" s="66">
        <f t="shared" si="69"/>
        <v>0</v>
      </c>
      <c r="P209" s="66">
        <f t="shared" si="70"/>
        <v>0</v>
      </c>
      <c r="Q209" s="66">
        <f t="shared" si="71"/>
        <v>0</v>
      </c>
      <c r="R209" s="66">
        <f t="shared" si="72"/>
        <v>40.159999999999997</v>
      </c>
      <c r="S209" s="66">
        <f t="shared" si="73"/>
        <v>0</v>
      </c>
      <c r="T209" s="18">
        <f t="shared" si="74"/>
        <v>0</v>
      </c>
      <c r="U209" s="18">
        <f t="shared" si="75"/>
        <v>0</v>
      </c>
      <c r="V209" s="18">
        <f t="shared" si="76"/>
        <v>0</v>
      </c>
      <c r="W209" s="18">
        <f t="shared" si="77"/>
        <v>0</v>
      </c>
      <c r="X209" s="18">
        <f t="shared" si="78"/>
        <v>0</v>
      </c>
      <c r="Y209" s="65">
        <f t="shared" si="79"/>
        <v>40.159999999999997</v>
      </c>
    </row>
    <row r="210" spans="1:25" x14ac:dyDescent="0.2">
      <c r="A210" s="272" t="s">
        <v>492</v>
      </c>
      <c r="B210" s="18" t="s">
        <v>816</v>
      </c>
      <c r="C210" s="272" t="s">
        <v>124</v>
      </c>
      <c r="D210" s="272" t="s">
        <v>109</v>
      </c>
      <c r="E210" s="63" t="s">
        <v>110</v>
      </c>
      <c r="F210" s="274">
        <f t="shared" si="61"/>
        <v>48.16</v>
      </c>
      <c r="G210" s="272">
        <v>11</v>
      </c>
      <c r="H210" s="65">
        <f t="shared" si="62"/>
        <v>0</v>
      </c>
      <c r="I210" s="65">
        <f t="shared" si="63"/>
        <v>0</v>
      </c>
      <c r="J210" s="65">
        <f t="shared" si="64"/>
        <v>0</v>
      </c>
      <c r="K210" s="65">
        <f t="shared" si="65"/>
        <v>0</v>
      </c>
      <c r="L210" s="65">
        <f t="shared" si="66"/>
        <v>0</v>
      </c>
      <c r="M210" s="66">
        <f t="shared" si="67"/>
        <v>0</v>
      </c>
      <c r="N210" s="66">
        <f t="shared" si="68"/>
        <v>0</v>
      </c>
      <c r="O210" s="66">
        <f t="shared" si="69"/>
        <v>0</v>
      </c>
      <c r="P210" s="66">
        <f t="shared" si="70"/>
        <v>0</v>
      </c>
      <c r="Q210" s="66">
        <f t="shared" si="71"/>
        <v>0</v>
      </c>
      <c r="R210" s="66">
        <f t="shared" si="72"/>
        <v>0</v>
      </c>
      <c r="S210" s="66">
        <f t="shared" si="73"/>
        <v>48.16</v>
      </c>
      <c r="T210" s="18">
        <f t="shared" si="74"/>
        <v>0</v>
      </c>
      <c r="U210" s="18">
        <f t="shared" si="75"/>
        <v>0</v>
      </c>
      <c r="V210" s="18">
        <f t="shared" si="76"/>
        <v>0</v>
      </c>
      <c r="W210" s="18">
        <f t="shared" si="77"/>
        <v>0</v>
      </c>
      <c r="X210" s="18">
        <f t="shared" si="78"/>
        <v>0</v>
      </c>
      <c r="Y210" s="65">
        <f t="shared" si="79"/>
        <v>48.16</v>
      </c>
    </row>
    <row r="211" spans="1:25" x14ac:dyDescent="0.2">
      <c r="A211" s="272" t="s">
        <v>493</v>
      </c>
      <c r="B211" s="18" t="s">
        <v>814</v>
      </c>
      <c r="C211" s="272" t="s">
        <v>124</v>
      </c>
      <c r="D211" s="272" t="s">
        <v>109</v>
      </c>
      <c r="E211" s="63" t="s">
        <v>144</v>
      </c>
      <c r="F211" s="274">
        <f t="shared" si="61"/>
        <v>40.159999999999997</v>
      </c>
      <c r="G211" s="272">
        <v>10</v>
      </c>
      <c r="H211" s="65">
        <f t="shared" si="62"/>
        <v>0</v>
      </c>
      <c r="I211" s="65">
        <f t="shared" si="63"/>
        <v>0</v>
      </c>
      <c r="J211" s="65">
        <f t="shared" si="64"/>
        <v>0</v>
      </c>
      <c r="K211" s="65">
        <f t="shared" si="65"/>
        <v>0</v>
      </c>
      <c r="L211" s="65">
        <f t="shared" si="66"/>
        <v>0</v>
      </c>
      <c r="M211" s="66">
        <f t="shared" si="67"/>
        <v>0</v>
      </c>
      <c r="N211" s="66">
        <f t="shared" si="68"/>
        <v>0</v>
      </c>
      <c r="O211" s="66">
        <f t="shared" si="69"/>
        <v>0</v>
      </c>
      <c r="P211" s="66">
        <f t="shared" si="70"/>
        <v>0</v>
      </c>
      <c r="Q211" s="66">
        <f t="shared" si="71"/>
        <v>0</v>
      </c>
      <c r="R211" s="66">
        <f t="shared" si="72"/>
        <v>40.159999999999997</v>
      </c>
      <c r="S211" s="66">
        <f t="shared" si="73"/>
        <v>0</v>
      </c>
      <c r="T211" s="18">
        <f t="shared" si="74"/>
        <v>0</v>
      </c>
      <c r="U211" s="18">
        <f t="shared" si="75"/>
        <v>0</v>
      </c>
      <c r="V211" s="18">
        <f t="shared" si="76"/>
        <v>0</v>
      </c>
      <c r="W211" s="18">
        <f t="shared" si="77"/>
        <v>0</v>
      </c>
      <c r="X211" s="18">
        <f t="shared" si="78"/>
        <v>0</v>
      </c>
      <c r="Y211" s="65">
        <f t="shared" si="79"/>
        <v>40.159999999999997</v>
      </c>
    </row>
    <row r="212" spans="1:25" x14ac:dyDescent="0.2">
      <c r="A212" s="272" t="s">
        <v>494</v>
      </c>
      <c r="B212" s="18" t="s">
        <v>495</v>
      </c>
      <c r="C212" s="272" t="s">
        <v>130</v>
      </c>
      <c r="D212" s="272" t="s">
        <v>248</v>
      </c>
      <c r="E212" s="63" t="s">
        <v>160</v>
      </c>
      <c r="F212" s="274">
        <f t="shared" si="61"/>
        <v>36.56</v>
      </c>
      <c r="G212" s="272">
        <v>9</v>
      </c>
      <c r="H212" s="65">
        <f t="shared" si="62"/>
        <v>0</v>
      </c>
      <c r="I212" s="65">
        <f t="shared" si="63"/>
        <v>0</v>
      </c>
      <c r="J212" s="65">
        <f t="shared" si="64"/>
        <v>0</v>
      </c>
      <c r="K212" s="65">
        <f t="shared" si="65"/>
        <v>0</v>
      </c>
      <c r="L212" s="65">
        <f t="shared" si="66"/>
        <v>0</v>
      </c>
      <c r="M212" s="66">
        <f t="shared" si="67"/>
        <v>0</v>
      </c>
      <c r="N212" s="66">
        <f t="shared" si="68"/>
        <v>0</v>
      </c>
      <c r="O212" s="66">
        <f t="shared" si="69"/>
        <v>0</v>
      </c>
      <c r="P212" s="66">
        <f t="shared" si="70"/>
        <v>0</v>
      </c>
      <c r="Q212" s="66">
        <f t="shared" si="71"/>
        <v>36.56</v>
      </c>
      <c r="R212" s="66">
        <f t="shared" si="72"/>
        <v>0</v>
      </c>
      <c r="S212" s="66">
        <f t="shared" si="73"/>
        <v>0</v>
      </c>
      <c r="T212" s="18">
        <f t="shared" si="74"/>
        <v>0</v>
      </c>
      <c r="U212" s="18">
        <f t="shared" si="75"/>
        <v>0</v>
      </c>
      <c r="V212" s="18">
        <f t="shared" si="76"/>
        <v>0</v>
      </c>
      <c r="W212" s="18">
        <f t="shared" si="77"/>
        <v>0</v>
      </c>
      <c r="X212" s="18">
        <f t="shared" si="78"/>
        <v>0</v>
      </c>
      <c r="Y212" s="65">
        <f t="shared" si="79"/>
        <v>36.56</v>
      </c>
    </row>
    <row r="213" spans="1:25" x14ac:dyDescent="0.2">
      <c r="A213" s="272" t="s">
        <v>496</v>
      </c>
      <c r="B213" s="18" t="s">
        <v>497</v>
      </c>
      <c r="C213" s="272" t="s">
        <v>104</v>
      </c>
      <c r="D213" s="272" t="s">
        <v>101</v>
      </c>
      <c r="E213" s="63" t="s">
        <v>163</v>
      </c>
      <c r="F213" s="274">
        <f t="shared" si="61"/>
        <v>30.04</v>
      </c>
      <c r="G213" s="272"/>
      <c r="H213" s="65">
        <f t="shared" si="62"/>
        <v>0</v>
      </c>
      <c r="I213" s="65">
        <f t="shared" si="63"/>
        <v>0</v>
      </c>
      <c r="J213" s="65">
        <f t="shared" si="64"/>
        <v>0</v>
      </c>
      <c r="K213" s="65">
        <f t="shared" si="65"/>
        <v>0</v>
      </c>
      <c r="L213" s="65">
        <f t="shared" si="66"/>
        <v>0</v>
      </c>
      <c r="M213" s="66">
        <f t="shared" si="67"/>
        <v>0</v>
      </c>
      <c r="N213" s="66">
        <f t="shared" si="68"/>
        <v>0</v>
      </c>
      <c r="O213" s="66">
        <f t="shared" si="69"/>
        <v>30.04</v>
      </c>
      <c r="P213" s="66">
        <f t="shared" si="70"/>
        <v>0</v>
      </c>
      <c r="Q213" s="66">
        <f t="shared" si="71"/>
        <v>0</v>
      </c>
      <c r="R213" s="66">
        <f t="shared" si="72"/>
        <v>0</v>
      </c>
      <c r="S213" s="66">
        <f t="shared" si="73"/>
        <v>0</v>
      </c>
      <c r="T213" s="18">
        <f t="shared" si="74"/>
        <v>0</v>
      </c>
      <c r="U213" s="18">
        <f t="shared" si="75"/>
        <v>0</v>
      </c>
      <c r="V213" s="18">
        <f t="shared" si="76"/>
        <v>0</v>
      </c>
      <c r="W213" s="18">
        <f t="shared" si="77"/>
        <v>0</v>
      </c>
      <c r="X213" s="18">
        <f t="shared" si="78"/>
        <v>0</v>
      </c>
      <c r="Y213" s="65">
        <f t="shared" si="79"/>
        <v>30.04</v>
      </c>
    </row>
    <row r="214" spans="1:25" x14ac:dyDescent="0.2">
      <c r="A214" s="272" t="s">
        <v>498</v>
      </c>
      <c r="B214" s="18" t="s">
        <v>917</v>
      </c>
      <c r="C214" s="272" t="s">
        <v>104</v>
      </c>
      <c r="D214" s="272" t="s">
        <v>101</v>
      </c>
      <c r="E214" s="63" t="s">
        <v>147</v>
      </c>
      <c r="F214" s="274">
        <f t="shared" si="61"/>
        <v>24.56</v>
      </c>
      <c r="G214" s="272"/>
      <c r="H214" s="65">
        <f t="shared" si="62"/>
        <v>0</v>
      </c>
      <c r="I214" s="65">
        <f t="shared" si="63"/>
        <v>0</v>
      </c>
      <c r="J214" s="65">
        <f t="shared" si="64"/>
        <v>0</v>
      </c>
      <c r="K214" s="65">
        <f t="shared" si="65"/>
        <v>0</v>
      </c>
      <c r="L214" s="65">
        <f t="shared" si="66"/>
        <v>0</v>
      </c>
      <c r="M214" s="66">
        <f t="shared" si="67"/>
        <v>24.56</v>
      </c>
      <c r="N214" s="66">
        <f t="shared" si="68"/>
        <v>0</v>
      </c>
      <c r="O214" s="66">
        <f t="shared" si="69"/>
        <v>0</v>
      </c>
      <c r="P214" s="66">
        <f t="shared" si="70"/>
        <v>0</v>
      </c>
      <c r="Q214" s="66">
        <f t="shared" si="71"/>
        <v>0</v>
      </c>
      <c r="R214" s="66">
        <f t="shared" si="72"/>
        <v>0</v>
      </c>
      <c r="S214" s="66">
        <f t="shared" si="73"/>
        <v>0</v>
      </c>
      <c r="T214" s="18">
        <f t="shared" si="74"/>
        <v>0</v>
      </c>
      <c r="U214" s="18">
        <f t="shared" si="75"/>
        <v>0</v>
      </c>
      <c r="V214" s="18">
        <f t="shared" si="76"/>
        <v>0</v>
      </c>
      <c r="W214" s="18">
        <f t="shared" si="77"/>
        <v>0</v>
      </c>
      <c r="X214" s="18">
        <f t="shared" si="78"/>
        <v>0</v>
      </c>
      <c r="Y214" s="65">
        <f t="shared" si="79"/>
        <v>24.56</v>
      </c>
    </row>
    <row r="215" spans="1:25" x14ac:dyDescent="0.2">
      <c r="A215" s="272" t="s">
        <v>499</v>
      </c>
      <c r="B215" s="18" t="s">
        <v>500</v>
      </c>
      <c r="C215" s="272" t="s">
        <v>100</v>
      </c>
      <c r="D215" s="272" t="s">
        <v>101</v>
      </c>
      <c r="E215" s="63"/>
      <c r="F215" s="274">
        <f t="shared" ref="F215:F246" si="80">MAX(H215:S215)</f>
        <v>0</v>
      </c>
      <c r="G215" s="272"/>
      <c r="H215" s="65">
        <f t="shared" si="62"/>
        <v>0</v>
      </c>
      <c r="I215" s="65">
        <f t="shared" si="63"/>
        <v>0</v>
      </c>
      <c r="J215" s="65">
        <f t="shared" si="64"/>
        <v>0</v>
      </c>
      <c r="K215" s="65">
        <f t="shared" si="65"/>
        <v>0</v>
      </c>
      <c r="L215" s="65">
        <f t="shared" si="66"/>
        <v>0</v>
      </c>
      <c r="M215" s="66">
        <f t="shared" si="67"/>
        <v>0</v>
      </c>
      <c r="N215" s="66">
        <f t="shared" si="68"/>
        <v>0</v>
      </c>
      <c r="O215" s="66">
        <f t="shared" si="69"/>
        <v>0</v>
      </c>
      <c r="P215" s="66">
        <f t="shared" si="70"/>
        <v>0</v>
      </c>
      <c r="Q215" s="66">
        <f t="shared" si="71"/>
        <v>0</v>
      </c>
      <c r="R215" s="66">
        <f t="shared" si="72"/>
        <v>0</v>
      </c>
      <c r="S215" s="66">
        <f t="shared" si="73"/>
        <v>0</v>
      </c>
      <c r="T215" s="18">
        <f t="shared" si="74"/>
        <v>0</v>
      </c>
      <c r="U215" s="18">
        <f t="shared" si="75"/>
        <v>0</v>
      </c>
      <c r="V215" s="18">
        <f t="shared" si="76"/>
        <v>0</v>
      </c>
      <c r="W215" s="18">
        <f t="shared" si="77"/>
        <v>0</v>
      </c>
      <c r="X215" s="18">
        <f t="shared" si="78"/>
        <v>0</v>
      </c>
      <c r="Y215" s="65">
        <f t="shared" si="79"/>
        <v>0</v>
      </c>
    </row>
    <row r="216" spans="1:25" x14ac:dyDescent="0.2">
      <c r="A216" s="272" t="s">
        <v>501</v>
      </c>
      <c r="B216" s="18" t="s">
        <v>502</v>
      </c>
      <c r="C216" s="272" t="s">
        <v>100</v>
      </c>
      <c r="D216" s="272" t="s">
        <v>101</v>
      </c>
      <c r="E216" s="63" t="s">
        <v>160</v>
      </c>
      <c r="F216" s="274">
        <f t="shared" si="80"/>
        <v>36.56</v>
      </c>
      <c r="G216" s="272"/>
      <c r="H216" s="65">
        <f t="shared" si="62"/>
        <v>0</v>
      </c>
      <c r="I216" s="65">
        <f t="shared" si="63"/>
        <v>0</v>
      </c>
      <c r="J216" s="65">
        <f t="shared" si="64"/>
        <v>0</v>
      </c>
      <c r="K216" s="65">
        <f t="shared" si="65"/>
        <v>0</v>
      </c>
      <c r="L216" s="65">
        <f t="shared" si="66"/>
        <v>0</v>
      </c>
      <c r="M216" s="66">
        <f t="shared" si="67"/>
        <v>0</v>
      </c>
      <c r="N216" s="66">
        <f t="shared" si="68"/>
        <v>0</v>
      </c>
      <c r="O216" s="66">
        <f t="shared" si="69"/>
        <v>0</v>
      </c>
      <c r="P216" s="66">
        <f t="shared" si="70"/>
        <v>0</v>
      </c>
      <c r="Q216" s="66">
        <f t="shared" si="71"/>
        <v>36.56</v>
      </c>
      <c r="R216" s="66">
        <f t="shared" si="72"/>
        <v>0</v>
      </c>
      <c r="S216" s="66">
        <f t="shared" si="73"/>
        <v>0</v>
      </c>
      <c r="T216" s="18">
        <f t="shared" si="74"/>
        <v>0</v>
      </c>
      <c r="U216" s="18">
        <f t="shared" si="75"/>
        <v>0</v>
      </c>
      <c r="V216" s="18">
        <f t="shared" si="76"/>
        <v>0</v>
      </c>
      <c r="W216" s="18">
        <f t="shared" si="77"/>
        <v>0</v>
      </c>
      <c r="X216" s="18">
        <f t="shared" si="78"/>
        <v>0</v>
      </c>
      <c r="Y216" s="65">
        <f t="shared" si="79"/>
        <v>36.56</v>
      </c>
    </row>
    <row r="217" spans="1:25" x14ac:dyDescent="0.2">
      <c r="A217" s="272" t="s">
        <v>503</v>
      </c>
      <c r="B217" s="18" t="s">
        <v>504</v>
      </c>
      <c r="C217" s="272" t="s">
        <v>104</v>
      </c>
      <c r="D217" s="272" t="s">
        <v>101</v>
      </c>
      <c r="E217" s="63"/>
      <c r="F217" s="274">
        <f t="shared" si="80"/>
        <v>0</v>
      </c>
      <c r="G217" s="272"/>
      <c r="H217" s="65">
        <f t="shared" si="62"/>
        <v>0</v>
      </c>
      <c r="I217" s="65">
        <f t="shared" si="63"/>
        <v>0</v>
      </c>
      <c r="J217" s="65">
        <f t="shared" si="64"/>
        <v>0</v>
      </c>
      <c r="K217" s="65">
        <f t="shared" si="65"/>
        <v>0</v>
      </c>
      <c r="L217" s="65">
        <f t="shared" si="66"/>
        <v>0</v>
      </c>
      <c r="M217" s="66">
        <f t="shared" si="67"/>
        <v>0</v>
      </c>
      <c r="N217" s="66">
        <f t="shared" si="68"/>
        <v>0</v>
      </c>
      <c r="O217" s="66">
        <f t="shared" si="69"/>
        <v>0</v>
      </c>
      <c r="P217" s="66">
        <f t="shared" si="70"/>
        <v>0</v>
      </c>
      <c r="Q217" s="66">
        <f t="shared" si="71"/>
        <v>0</v>
      </c>
      <c r="R217" s="66">
        <f t="shared" si="72"/>
        <v>0</v>
      </c>
      <c r="S217" s="66">
        <f t="shared" si="73"/>
        <v>0</v>
      </c>
      <c r="T217" s="18">
        <f t="shared" si="74"/>
        <v>0</v>
      </c>
      <c r="U217" s="18">
        <f t="shared" si="75"/>
        <v>0</v>
      </c>
      <c r="V217" s="18">
        <f t="shared" si="76"/>
        <v>0</v>
      </c>
      <c r="W217" s="18">
        <f t="shared" si="77"/>
        <v>0</v>
      </c>
      <c r="X217" s="18">
        <f t="shared" si="78"/>
        <v>0</v>
      </c>
      <c r="Y217" s="65">
        <f t="shared" si="79"/>
        <v>0</v>
      </c>
    </row>
    <row r="218" spans="1:25" x14ac:dyDescent="0.2">
      <c r="A218" s="273" t="s">
        <v>914</v>
      </c>
      <c r="B218" s="159" t="s">
        <v>915</v>
      </c>
      <c r="C218" s="273" t="s">
        <v>104</v>
      </c>
      <c r="D218" s="273" t="s">
        <v>469</v>
      </c>
      <c r="E218" s="160" t="s">
        <v>163</v>
      </c>
      <c r="F218" s="275">
        <f t="shared" si="80"/>
        <v>30.04</v>
      </c>
      <c r="G218" s="273"/>
      <c r="H218" s="161">
        <f t="shared" si="62"/>
        <v>0</v>
      </c>
      <c r="I218" s="161">
        <f t="shared" si="63"/>
        <v>0</v>
      </c>
      <c r="J218" s="161">
        <f t="shared" si="64"/>
        <v>0</v>
      </c>
      <c r="K218" s="161">
        <f t="shared" si="65"/>
        <v>0</v>
      </c>
      <c r="L218" s="161">
        <f t="shared" si="66"/>
        <v>0</v>
      </c>
      <c r="M218" s="194">
        <f t="shared" si="67"/>
        <v>0</v>
      </c>
      <c r="N218" s="194">
        <f t="shared" si="68"/>
        <v>0</v>
      </c>
      <c r="O218" s="194">
        <f t="shared" si="69"/>
        <v>30.04</v>
      </c>
      <c r="P218" s="194">
        <f t="shared" si="70"/>
        <v>0</v>
      </c>
      <c r="Q218" s="194">
        <f t="shared" si="71"/>
        <v>0</v>
      </c>
      <c r="R218" s="194">
        <f t="shared" si="72"/>
        <v>0</v>
      </c>
      <c r="S218" s="194">
        <f t="shared" si="73"/>
        <v>0</v>
      </c>
      <c r="T218" s="159">
        <f t="shared" si="74"/>
        <v>0</v>
      </c>
      <c r="U218" s="159">
        <f t="shared" si="75"/>
        <v>0</v>
      </c>
      <c r="V218" s="159">
        <f t="shared" si="76"/>
        <v>0</v>
      </c>
      <c r="W218" s="159">
        <f t="shared" si="77"/>
        <v>0</v>
      </c>
      <c r="X218" s="159">
        <f t="shared" si="78"/>
        <v>0</v>
      </c>
      <c r="Y218" s="161">
        <f t="shared" si="79"/>
        <v>30.04</v>
      </c>
    </row>
    <row r="219" spans="1:25" x14ac:dyDescent="0.2">
      <c r="A219" s="272" t="s">
        <v>505</v>
      </c>
      <c r="B219" s="18" t="s">
        <v>506</v>
      </c>
      <c r="C219" s="272" t="s">
        <v>100</v>
      </c>
      <c r="D219" s="272" t="s">
        <v>101</v>
      </c>
      <c r="E219" s="63"/>
      <c r="F219" s="274">
        <f t="shared" si="80"/>
        <v>0</v>
      </c>
      <c r="G219" s="272"/>
      <c r="H219" s="65">
        <f t="shared" si="62"/>
        <v>0</v>
      </c>
      <c r="I219" s="65">
        <f t="shared" si="63"/>
        <v>0</v>
      </c>
      <c r="J219" s="65">
        <f t="shared" si="64"/>
        <v>0</v>
      </c>
      <c r="K219" s="65">
        <f t="shared" si="65"/>
        <v>0</v>
      </c>
      <c r="L219" s="65">
        <f t="shared" si="66"/>
        <v>0</v>
      </c>
      <c r="M219" s="66">
        <f t="shared" si="67"/>
        <v>0</v>
      </c>
      <c r="N219" s="66">
        <f t="shared" si="68"/>
        <v>0</v>
      </c>
      <c r="O219" s="66">
        <f t="shared" si="69"/>
        <v>0</v>
      </c>
      <c r="P219" s="66">
        <f t="shared" si="70"/>
        <v>0</v>
      </c>
      <c r="Q219" s="66">
        <f t="shared" si="71"/>
        <v>0</v>
      </c>
      <c r="R219" s="66">
        <f t="shared" si="72"/>
        <v>0</v>
      </c>
      <c r="S219" s="66">
        <f t="shared" si="73"/>
        <v>0</v>
      </c>
      <c r="T219" s="18">
        <f t="shared" si="74"/>
        <v>0</v>
      </c>
      <c r="U219" s="18">
        <f t="shared" si="75"/>
        <v>0</v>
      </c>
      <c r="V219" s="18">
        <f t="shared" si="76"/>
        <v>0</v>
      </c>
      <c r="W219" s="18">
        <f t="shared" si="77"/>
        <v>0</v>
      </c>
      <c r="X219" s="18">
        <f t="shared" si="78"/>
        <v>0</v>
      </c>
      <c r="Y219" s="65">
        <f t="shared" si="79"/>
        <v>0</v>
      </c>
    </row>
    <row r="220" spans="1:25" x14ac:dyDescent="0.2">
      <c r="A220" s="272" t="s">
        <v>507</v>
      </c>
      <c r="B220" s="18" t="s">
        <v>508</v>
      </c>
      <c r="C220" s="272" t="s">
        <v>100</v>
      </c>
      <c r="D220" s="272" t="s">
        <v>101</v>
      </c>
      <c r="E220" s="63"/>
      <c r="F220" s="274">
        <f t="shared" si="80"/>
        <v>0</v>
      </c>
      <c r="G220" s="272"/>
      <c r="H220" s="65">
        <f t="shared" si="62"/>
        <v>0</v>
      </c>
      <c r="I220" s="65">
        <f t="shared" si="63"/>
        <v>0</v>
      </c>
      <c r="J220" s="65">
        <f t="shared" si="64"/>
        <v>0</v>
      </c>
      <c r="K220" s="65">
        <f t="shared" si="65"/>
        <v>0</v>
      </c>
      <c r="L220" s="65">
        <f t="shared" si="66"/>
        <v>0</v>
      </c>
      <c r="M220" s="66">
        <f t="shared" si="67"/>
        <v>0</v>
      </c>
      <c r="N220" s="66">
        <f t="shared" si="68"/>
        <v>0</v>
      </c>
      <c r="O220" s="66">
        <f t="shared" si="69"/>
        <v>0</v>
      </c>
      <c r="P220" s="66">
        <f t="shared" si="70"/>
        <v>0</v>
      </c>
      <c r="Q220" s="66">
        <f t="shared" si="71"/>
        <v>0</v>
      </c>
      <c r="R220" s="66">
        <f t="shared" si="72"/>
        <v>0</v>
      </c>
      <c r="S220" s="66">
        <f t="shared" si="73"/>
        <v>0</v>
      </c>
      <c r="T220" s="18">
        <f t="shared" si="74"/>
        <v>0</v>
      </c>
      <c r="U220" s="18">
        <f t="shared" si="75"/>
        <v>0</v>
      </c>
      <c r="V220" s="18">
        <f t="shared" si="76"/>
        <v>0</v>
      </c>
      <c r="W220" s="18">
        <f t="shared" si="77"/>
        <v>0</v>
      </c>
      <c r="X220" s="18">
        <f t="shared" si="78"/>
        <v>0</v>
      </c>
      <c r="Y220" s="65">
        <f t="shared" si="79"/>
        <v>0</v>
      </c>
    </row>
    <row r="221" spans="1:25" x14ac:dyDescent="0.2">
      <c r="A221" s="272" t="s">
        <v>509</v>
      </c>
      <c r="B221" s="18" t="s">
        <v>510</v>
      </c>
      <c r="C221" s="272" t="s">
        <v>127</v>
      </c>
      <c r="D221" s="272" t="s">
        <v>101</v>
      </c>
      <c r="E221" s="63" t="s">
        <v>144</v>
      </c>
      <c r="F221" s="274">
        <f t="shared" si="80"/>
        <v>40.159999999999997</v>
      </c>
      <c r="G221" s="272"/>
      <c r="H221" s="65">
        <f t="shared" si="62"/>
        <v>0</v>
      </c>
      <c r="I221" s="65">
        <f t="shared" si="63"/>
        <v>0</v>
      </c>
      <c r="J221" s="65">
        <f t="shared" si="64"/>
        <v>0</v>
      </c>
      <c r="K221" s="65">
        <f t="shared" si="65"/>
        <v>0</v>
      </c>
      <c r="L221" s="65">
        <f t="shared" si="66"/>
        <v>0</v>
      </c>
      <c r="M221" s="66">
        <f t="shared" si="67"/>
        <v>0</v>
      </c>
      <c r="N221" s="66">
        <f t="shared" si="68"/>
        <v>0</v>
      </c>
      <c r="O221" s="66">
        <f t="shared" si="69"/>
        <v>0</v>
      </c>
      <c r="P221" s="66">
        <f t="shared" si="70"/>
        <v>0</v>
      </c>
      <c r="Q221" s="66">
        <f t="shared" si="71"/>
        <v>0</v>
      </c>
      <c r="R221" s="66">
        <f t="shared" si="72"/>
        <v>40.159999999999997</v>
      </c>
      <c r="S221" s="66">
        <f t="shared" si="73"/>
        <v>0</v>
      </c>
      <c r="T221" s="18">
        <f t="shared" si="74"/>
        <v>0</v>
      </c>
      <c r="U221" s="18">
        <f t="shared" si="75"/>
        <v>0</v>
      </c>
      <c r="V221" s="18">
        <f t="shared" si="76"/>
        <v>0</v>
      </c>
      <c r="W221" s="18">
        <f t="shared" si="77"/>
        <v>0</v>
      </c>
      <c r="X221" s="18">
        <f t="shared" si="78"/>
        <v>0</v>
      </c>
      <c r="Y221" s="65">
        <f t="shared" si="79"/>
        <v>40.159999999999997</v>
      </c>
    </row>
    <row r="222" spans="1:25" x14ac:dyDescent="0.2">
      <c r="A222" s="272" t="s">
        <v>511</v>
      </c>
      <c r="B222" s="18" t="s">
        <v>512</v>
      </c>
      <c r="C222" s="272" t="s">
        <v>127</v>
      </c>
      <c r="D222" s="272" t="s">
        <v>101</v>
      </c>
      <c r="E222" s="63"/>
      <c r="F222" s="274">
        <f t="shared" si="80"/>
        <v>0</v>
      </c>
      <c r="G222" s="272"/>
      <c r="H222" s="65">
        <f t="shared" si="62"/>
        <v>0</v>
      </c>
      <c r="I222" s="65">
        <f t="shared" si="63"/>
        <v>0</v>
      </c>
      <c r="J222" s="65">
        <f t="shared" si="64"/>
        <v>0</v>
      </c>
      <c r="K222" s="65">
        <f t="shared" si="65"/>
        <v>0</v>
      </c>
      <c r="L222" s="65">
        <f t="shared" si="66"/>
        <v>0</v>
      </c>
      <c r="M222" s="66">
        <f t="shared" si="67"/>
        <v>0</v>
      </c>
      <c r="N222" s="66">
        <f t="shared" si="68"/>
        <v>0</v>
      </c>
      <c r="O222" s="66">
        <f t="shared" si="69"/>
        <v>0</v>
      </c>
      <c r="P222" s="66">
        <f t="shared" si="70"/>
        <v>0</v>
      </c>
      <c r="Q222" s="66">
        <f t="shared" si="71"/>
        <v>0</v>
      </c>
      <c r="R222" s="66">
        <f t="shared" si="72"/>
        <v>0</v>
      </c>
      <c r="S222" s="66">
        <f t="shared" si="73"/>
        <v>0</v>
      </c>
      <c r="T222" s="18">
        <f t="shared" si="74"/>
        <v>0</v>
      </c>
      <c r="U222" s="18">
        <f t="shared" si="75"/>
        <v>0</v>
      </c>
      <c r="V222" s="18">
        <f t="shared" si="76"/>
        <v>0</v>
      </c>
      <c r="W222" s="18">
        <f t="shared" si="77"/>
        <v>0</v>
      </c>
      <c r="X222" s="18">
        <f t="shared" si="78"/>
        <v>0</v>
      </c>
      <c r="Y222" s="65">
        <f t="shared" si="79"/>
        <v>0</v>
      </c>
    </row>
    <row r="223" spans="1:25" x14ac:dyDescent="0.2">
      <c r="A223" s="272" t="s">
        <v>513</v>
      </c>
      <c r="B223" s="18" t="s">
        <v>514</v>
      </c>
      <c r="C223" s="272" t="s">
        <v>124</v>
      </c>
      <c r="D223" s="272" t="s">
        <v>109</v>
      </c>
      <c r="E223" s="63" t="s">
        <v>163</v>
      </c>
      <c r="F223" s="274">
        <f t="shared" si="80"/>
        <v>30.04</v>
      </c>
      <c r="G223" s="272">
        <v>7</v>
      </c>
      <c r="H223" s="65">
        <f t="shared" si="62"/>
        <v>0</v>
      </c>
      <c r="I223" s="65">
        <f t="shared" si="63"/>
        <v>0</v>
      </c>
      <c r="J223" s="65">
        <f t="shared" si="64"/>
        <v>0</v>
      </c>
      <c r="K223" s="65">
        <f t="shared" si="65"/>
        <v>0</v>
      </c>
      <c r="L223" s="65">
        <f t="shared" si="66"/>
        <v>0</v>
      </c>
      <c r="M223" s="66">
        <f t="shared" si="67"/>
        <v>0</v>
      </c>
      <c r="N223" s="66">
        <f t="shared" si="68"/>
        <v>0</v>
      </c>
      <c r="O223" s="66">
        <f t="shared" si="69"/>
        <v>30.04</v>
      </c>
      <c r="P223" s="66">
        <f t="shared" si="70"/>
        <v>0</v>
      </c>
      <c r="Q223" s="66">
        <f t="shared" si="71"/>
        <v>0</v>
      </c>
      <c r="R223" s="66">
        <f t="shared" si="72"/>
        <v>0</v>
      </c>
      <c r="S223" s="66">
        <f t="shared" si="73"/>
        <v>0</v>
      </c>
      <c r="T223" s="18">
        <f t="shared" si="74"/>
        <v>0</v>
      </c>
      <c r="U223" s="18">
        <f t="shared" si="75"/>
        <v>0</v>
      </c>
      <c r="V223" s="18">
        <f t="shared" si="76"/>
        <v>0</v>
      </c>
      <c r="W223" s="18">
        <f t="shared" si="77"/>
        <v>0</v>
      </c>
      <c r="X223" s="18">
        <f t="shared" si="78"/>
        <v>0</v>
      </c>
      <c r="Y223" s="65">
        <f t="shared" si="79"/>
        <v>30.04</v>
      </c>
    </row>
    <row r="224" spans="1:25" x14ac:dyDescent="0.2">
      <c r="A224" s="272" t="s">
        <v>515</v>
      </c>
      <c r="B224" s="18" t="s">
        <v>516</v>
      </c>
      <c r="C224" s="272" t="s">
        <v>104</v>
      </c>
      <c r="D224" s="272" t="s">
        <v>101</v>
      </c>
      <c r="E224" s="63"/>
      <c r="F224" s="274">
        <f t="shared" si="80"/>
        <v>0</v>
      </c>
      <c r="G224" s="272"/>
      <c r="H224" s="65">
        <f t="shared" si="62"/>
        <v>0</v>
      </c>
      <c r="I224" s="65">
        <f t="shared" si="63"/>
        <v>0</v>
      </c>
      <c r="J224" s="65">
        <f t="shared" si="64"/>
        <v>0</v>
      </c>
      <c r="K224" s="65">
        <f t="shared" si="65"/>
        <v>0</v>
      </c>
      <c r="L224" s="65">
        <f t="shared" si="66"/>
        <v>0</v>
      </c>
      <c r="M224" s="66">
        <f t="shared" si="67"/>
        <v>0</v>
      </c>
      <c r="N224" s="66">
        <f t="shared" si="68"/>
        <v>0</v>
      </c>
      <c r="O224" s="66">
        <f t="shared" si="69"/>
        <v>0</v>
      </c>
      <c r="P224" s="66">
        <f t="shared" si="70"/>
        <v>0</v>
      </c>
      <c r="Q224" s="66">
        <f t="shared" si="71"/>
        <v>0</v>
      </c>
      <c r="R224" s="66">
        <f t="shared" si="72"/>
        <v>0</v>
      </c>
      <c r="S224" s="66">
        <f t="shared" si="73"/>
        <v>0</v>
      </c>
      <c r="T224" s="18">
        <f t="shared" si="74"/>
        <v>0</v>
      </c>
      <c r="U224" s="18">
        <f t="shared" si="75"/>
        <v>0</v>
      </c>
      <c r="V224" s="18">
        <f t="shared" si="76"/>
        <v>0</v>
      </c>
      <c r="W224" s="18">
        <f t="shared" si="77"/>
        <v>0</v>
      </c>
      <c r="X224" s="18">
        <f t="shared" si="78"/>
        <v>0</v>
      </c>
      <c r="Y224" s="65">
        <f t="shared" si="79"/>
        <v>0</v>
      </c>
    </row>
    <row r="225" spans="1:25" x14ac:dyDescent="0.2">
      <c r="A225" s="272" t="s">
        <v>517</v>
      </c>
      <c r="B225" s="18" t="s">
        <v>518</v>
      </c>
      <c r="C225" s="272" t="s">
        <v>104</v>
      </c>
      <c r="D225" s="272" t="s">
        <v>101</v>
      </c>
      <c r="E225" s="63"/>
      <c r="F225" s="274">
        <f t="shared" si="80"/>
        <v>0</v>
      </c>
      <c r="G225" s="272"/>
      <c r="H225" s="65">
        <f t="shared" si="62"/>
        <v>0</v>
      </c>
      <c r="I225" s="65">
        <f t="shared" si="63"/>
        <v>0</v>
      </c>
      <c r="J225" s="65">
        <f t="shared" si="64"/>
        <v>0</v>
      </c>
      <c r="K225" s="65">
        <f t="shared" si="65"/>
        <v>0</v>
      </c>
      <c r="L225" s="65">
        <f t="shared" si="66"/>
        <v>0</v>
      </c>
      <c r="M225" s="66">
        <f t="shared" si="67"/>
        <v>0</v>
      </c>
      <c r="N225" s="66">
        <f t="shared" si="68"/>
        <v>0</v>
      </c>
      <c r="O225" s="66">
        <f t="shared" si="69"/>
        <v>0</v>
      </c>
      <c r="P225" s="66">
        <f t="shared" si="70"/>
        <v>0</v>
      </c>
      <c r="Q225" s="66">
        <f t="shared" si="71"/>
        <v>0</v>
      </c>
      <c r="R225" s="66">
        <f t="shared" si="72"/>
        <v>0</v>
      </c>
      <c r="S225" s="66">
        <f t="shared" si="73"/>
        <v>0</v>
      </c>
      <c r="T225" s="18">
        <f t="shared" si="74"/>
        <v>0</v>
      </c>
      <c r="U225" s="18">
        <f t="shared" si="75"/>
        <v>0</v>
      </c>
      <c r="V225" s="18">
        <f t="shared" si="76"/>
        <v>0</v>
      </c>
      <c r="W225" s="18">
        <f t="shared" si="77"/>
        <v>0</v>
      </c>
      <c r="X225" s="18">
        <f t="shared" si="78"/>
        <v>0</v>
      </c>
      <c r="Y225" s="65">
        <f t="shared" si="79"/>
        <v>0</v>
      </c>
    </row>
    <row r="226" spans="1:25" x14ac:dyDescent="0.2">
      <c r="A226" s="272" t="s">
        <v>519</v>
      </c>
      <c r="B226" s="18" t="s">
        <v>520</v>
      </c>
      <c r="C226" s="272" t="s">
        <v>100</v>
      </c>
      <c r="D226" s="272" t="s">
        <v>101</v>
      </c>
      <c r="E226" s="63"/>
      <c r="F226" s="274">
        <f t="shared" si="80"/>
        <v>0</v>
      </c>
      <c r="G226" s="272"/>
      <c r="H226" s="65">
        <f t="shared" si="62"/>
        <v>0</v>
      </c>
      <c r="I226" s="65">
        <f t="shared" si="63"/>
        <v>0</v>
      </c>
      <c r="J226" s="65">
        <f t="shared" si="64"/>
        <v>0</v>
      </c>
      <c r="K226" s="65">
        <f t="shared" si="65"/>
        <v>0</v>
      </c>
      <c r="L226" s="65">
        <f t="shared" si="66"/>
        <v>0</v>
      </c>
      <c r="M226" s="66">
        <f t="shared" si="67"/>
        <v>0</v>
      </c>
      <c r="N226" s="66">
        <f t="shared" si="68"/>
        <v>0</v>
      </c>
      <c r="O226" s="66">
        <f t="shared" si="69"/>
        <v>0</v>
      </c>
      <c r="P226" s="66">
        <f t="shared" si="70"/>
        <v>0</v>
      </c>
      <c r="Q226" s="66">
        <f t="shared" si="71"/>
        <v>0</v>
      </c>
      <c r="R226" s="66">
        <f t="shared" si="72"/>
        <v>0</v>
      </c>
      <c r="S226" s="66">
        <f t="shared" si="73"/>
        <v>0</v>
      </c>
      <c r="T226" s="18">
        <f t="shared" si="74"/>
        <v>0</v>
      </c>
      <c r="U226" s="18">
        <f t="shared" si="75"/>
        <v>0</v>
      </c>
      <c r="V226" s="18">
        <f t="shared" si="76"/>
        <v>0</v>
      </c>
      <c r="W226" s="18">
        <f t="shared" si="77"/>
        <v>0</v>
      </c>
      <c r="X226" s="18">
        <f t="shared" si="78"/>
        <v>0</v>
      </c>
      <c r="Y226" s="65">
        <f t="shared" si="79"/>
        <v>0</v>
      </c>
    </row>
    <row r="227" spans="1:25" x14ac:dyDescent="0.2">
      <c r="A227" s="272" t="s">
        <v>880</v>
      </c>
      <c r="B227" s="18" t="s">
        <v>881</v>
      </c>
      <c r="C227" s="272" t="s">
        <v>100</v>
      </c>
      <c r="D227" s="272" t="s">
        <v>101</v>
      </c>
      <c r="E227" s="63" t="s">
        <v>147</v>
      </c>
      <c r="F227" s="274">
        <f t="shared" si="80"/>
        <v>24.56</v>
      </c>
      <c r="G227" s="272"/>
      <c r="H227" s="65">
        <f t="shared" si="62"/>
        <v>0</v>
      </c>
      <c r="I227" s="65">
        <f t="shared" si="63"/>
        <v>0</v>
      </c>
      <c r="J227" s="65">
        <f t="shared" si="64"/>
        <v>0</v>
      </c>
      <c r="K227" s="65">
        <f t="shared" si="65"/>
        <v>0</v>
      </c>
      <c r="L227" s="65">
        <f t="shared" si="66"/>
        <v>0</v>
      </c>
      <c r="M227" s="66">
        <f t="shared" si="67"/>
        <v>24.56</v>
      </c>
      <c r="N227" s="66">
        <f t="shared" si="68"/>
        <v>0</v>
      </c>
      <c r="O227" s="66">
        <f t="shared" si="69"/>
        <v>0</v>
      </c>
      <c r="P227" s="66">
        <f t="shared" si="70"/>
        <v>0</v>
      </c>
      <c r="Q227" s="66">
        <f t="shared" si="71"/>
        <v>0</v>
      </c>
      <c r="R227" s="66">
        <f t="shared" si="72"/>
        <v>0</v>
      </c>
      <c r="S227" s="66">
        <f t="shared" si="73"/>
        <v>0</v>
      </c>
      <c r="T227" s="18">
        <f t="shared" si="74"/>
        <v>0</v>
      </c>
      <c r="U227" s="18">
        <f t="shared" si="75"/>
        <v>0</v>
      </c>
      <c r="V227" s="18">
        <f t="shared" si="76"/>
        <v>0</v>
      </c>
      <c r="W227" s="18">
        <f t="shared" si="77"/>
        <v>0</v>
      </c>
      <c r="X227" s="18">
        <f t="shared" si="78"/>
        <v>0</v>
      </c>
      <c r="Y227" s="65">
        <f t="shared" si="79"/>
        <v>24.56</v>
      </c>
    </row>
    <row r="228" spans="1:25" x14ac:dyDescent="0.2">
      <c r="A228" s="273" t="s">
        <v>942</v>
      </c>
      <c r="B228" s="159" t="s">
        <v>943</v>
      </c>
      <c r="C228" s="273" t="s">
        <v>104</v>
      </c>
      <c r="D228" s="273" t="s">
        <v>469</v>
      </c>
      <c r="E228" s="160" t="s">
        <v>228</v>
      </c>
      <c r="F228" s="274">
        <f t="shared" si="80"/>
        <v>26.8</v>
      </c>
      <c r="G228" s="272"/>
      <c r="H228" s="65">
        <f t="shared" si="62"/>
        <v>0</v>
      </c>
      <c r="I228" s="65">
        <f t="shared" si="63"/>
        <v>0</v>
      </c>
      <c r="J228" s="65">
        <f t="shared" si="64"/>
        <v>0</v>
      </c>
      <c r="K228" s="65">
        <f t="shared" si="65"/>
        <v>0</v>
      </c>
      <c r="L228" s="65">
        <f t="shared" si="66"/>
        <v>0</v>
      </c>
      <c r="M228" s="66">
        <f t="shared" si="67"/>
        <v>0</v>
      </c>
      <c r="N228" s="66">
        <f t="shared" si="68"/>
        <v>26.8</v>
      </c>
      <c r="O228" s="66">
        <f t="shared" si="69"/>
        <v>0</v>
      </c>
      <c r="P228" s="66">
        <f t="shared" si="70"/>
        <v>0</v>
      </c>
      <c r="Q228" s="66">
        <f t="shared" si="71"/>
        <v>0</v>
      </c>
      <c r="R228" s="66">
        <f t="shared" si="72"/>
        <v>0</v>
      </c>
      <c r="S228" s="66">
        <f t="shared" si="73"/>
        <v>0</v>
      </c>
      <c r="T228" s="18">
        <f t="shared" si="74"/>
        <v>0</v>
      </c>
      <c r="U228" s="18">
        <f t="shared" si="75"/>
        <v>0</v>
      </c>
      <c r="V228" s="18">
        <f t="shared" si="76"/>
        <v>0</v>
      </c>
      <c r="W228" s="18">
        <f t="shared" si="77"/>
        <v>0</v>
      </c>
      <c r="X228" s="18">
        <f t="shared" si="78"/>
        <v>0</v>
      </c>
      <c r="Y228" s="161">
        <f t="shared" si="79"/>
        <v>26.8</v>
      </c>
    </row>
    <row r="229" spans="1:25" x14ac:dyDescent="0.2">
      <c r="A229" s="272" t="s">
        <v>521</v>
      </c>
      <c r="B229" s="18" t="s">
        <v>522</v>
      </c>
      <c r="C229" s="272" t="s">
        <v>130</v>
      </c>
      <c r="D229" s="272" t="s">
        <v>101</v>
      </c>
      <c r="E229" s="63"/>
      <c r="F229" s="274">
        <f t="shared" si="80"/>
        <v>0</v>
      </c>
      <c r="G229" s="272"/>
      <c r="H229" s="65">
        <f t="shared" si="62"/>
        <v>0</v>
      </c>
      <c r="I229" s="65">
        <f t="shared" si="63"/>
        <v>0</v>
      </c>
      <c r="J229" s="65">
        <f t="shared" si="64"/>
        <v>0</v>
      </c>
      <c r="K229" s="65">
        <f t="shared" si="65"/>
        <v>0</v>
      </c>
      <c r="L229" s="65">
        <f t="shared" si="66"/>
        <v>0</v>
      </c>
      <c r="M229" s="66">
        <f t="shared" si="67"/>
        <v>0</v>
      </c>
      <c r="N229" s="66">
        <f t="shared" si="68"/>
        <v>0</v>
      </c>
      <c r="O229" s="66">
        <f t="shared" si="69"/>
        <v>0</v>
      </c>
      <c r="P229" s="66">
        <f t="shared" si="70"/>
        <v>0</v>
      </c>
      <c r="Q229" s="66">
        <f t="shared" si="71"/>
        <v>0</v>
      </c>
      <c r="R229" s="66">
        <f t="shared" si="72"/>
        <v>0</v>
      </c>
      <c r="S229" s="66">
        <f t="shared" si="73"/>
        <v>0</v>
      </c>
      <c r="T229" s="18">
        <f t="shared" si="74"/>
        <v>0</v>
      </c>
      <c r="U229" s="18">
        <f t="shared" si="75"/>
        <v>0</v>
      </c>
      <c r="V229" s="18">
        <f t="shared" si="76"/>
        <v>0</v>
      </c>
      <c r="W229" s="18">
        <f t="shared" si="77"/>
        <v>0</v>
      </c>
      <c r="X229" s="18">
        <f t="shared" si="78"/>
        <v>0</v>
      </c>
      <c r="Y229" s="65">
        <f t="shared" si="79"/>
        <v>0</v>
      </c>
    </row>
    <row r="230" spans="1:25" x14ac:dyDescent="0.2">
      <c r="A230" s="272" t="s">
        <v>523</v>
      </c>
      <c r="B230" s="18" t="s">
        <v>524</v>
      </c>
      <c r="C230" s="272" t="s">
        <v>100</v>
      </c>
      <c r="D230" s="272" t="s">
        <v>109</v>
      </c>
      <c r="E230" s="63" t="s">
        <v>144</v>
      </c>
      <c r="F230" s="274">
        <f t="shared" si="80"/>
        <v>40.159999999999997</v>
      </c>
      <c r="G230" s="272">
        <v>10</v>
      </c>
      <c r="H230" s="65">
        <f t="shared" si="62"/>
        <v>0</v>
      </c>
      <c r="I230" s="65">
        <f t="shared" si="63"/>
        <v>0</v>
      </c>
      <c r="J230" s="65">
        <f t="shared" si="64"/>
        <v>0</v>
      </c>
      <c r="K230" s="65">
        <f t="shared" si="65"/>
        <v>0</v>
      </c>
      <c r="L230" s="65">
        <f t="shared" si="66"/>
        <v>0</v>
      </c>
      <c r="M230" s="66">
        <f t="shared" si="67"/>
        <v>0</v>
      </c>
      <c r="N230" s="66">
        <f t="shared" si="68"/>
        <v>0</v>
      </c>
      <c r="O230" s="66">
        <f t="shared" si="69"/>
        <v>0</v>
      </c>
      <c r="P230" s="66">
        <f t="shared" si="70"/>
        <v>0</v>
      </c>
      <c r="Q230" s="66">
        <f t="shared" si="71"/>
        <v>0</v>
      </c>
      <c r="R230" s="66">
        <f t="shared" si="72"/>
        <v>40.159999999999997</v>
      </c>
      <c r="S230" s="66">
        <f t="shared" si="73"/>
        <v>0</v>
      </c>
      <c r="T230" s="18">
        <f t="shared" si="74"/>
        <v>0</v>
      </c>
      <c r="U230" s="18">
        <f t="shared" si="75"/>
        <v>0</v>
      </c>
      <c r="V230" s="18">
        <f t="shared" si="76"/>
        <v>0</v>
      </c>
      <c r="W230" s="18">
        <f t="shared" si="77"/>
        <v>0</v>
      </c>
      <c r="X230" s="18">
        <f t="shared" si="78"/>
        <v>0</v>
      </c>
      <c r="Y230" s="65">
        <f t="shared" si="79"/>
        <v>40.159999999999997</v>
      </c>
    </row>
    <row r="231" spans="1:25" x14ac:dyDescent="0.2">
      <c r="A231" s="272" t="s">
        <v>525</v>
      </c>
      <c r="B231" s="18" t="s">
        <v>526</v>
      </c>
      <c r="C231" s="272" t="s">
        <v>124</v>
      </c>
      <c r="D231" s="272" t="s">
        <v>109</v>
      </c>
      <c r="E231" s="63" t="s">
        <v>180</v>
      </c>
      <c r="F231" s="274">
        <f t="shared" si="80"/>
        <v>22.52</v>
      </c>
      <c r="G231" s="272">
        <v>4</v>
      </c>
      <c r="H231" s="65">
        <f t="shared" si="62"/>
        <v>0</v>
      </c>
      <c r="I231" s="65">
        <f t="shared" si="63"/>
        <v>0</v>
      </c>
      <c r="J231" s="65">
        <f t="shared" si="64"/>
        <v>0</v>
      </c>
      <c r="K231" s="65">
        <f t="shared" si="65"/>
        <v>0</v>
      </c>
      <c r="L231" s="65">
        <f t="shared" si="66"/>
        <v>22.52</v>
      </c>
      <c r="M231" s="66">
        <f t="shared" si="67"/>
        <v>0</v>
      </c>
      <c r="N231" s="66">
        <f t="shared" si="68"/>
        <v>0</v>
      </c>
      <c r="O231" s="66">
        <f t="shared" si="69"/>
        <v>0</v>
      </c>
      <c r="P231" s="66">
        <f t="shared" si="70"/>
        <v>0</v>
      </c>
      <c r="Q231" s="66">
        <f t="shared" si="71"/>
        <v>0</v>
      </c>
      <c r="R231" s="66">
        <f t="shared" si="72"/>
        <v>0</v>
      </c>
      <c r="S231" s="66">
        <f t="shared" si="73"/>
        <v>0</v>
      </c>
      <c r="T231" s="18">
        <f t="shared" si="74"/>
        <v>0</v>
      </c>
      <c r="U231" s="18">
        <f t="shared" si="75"/>
        <v>0</v>
      </c>
      <c r="V231" s="18">
        <f t="shared" si="76"/>
        <v>0</v>
      </c>
      <c r="W231" s="18">
        <f t="shared" si="77"/>
        <v>0</v>
      </c>
      <c r="X231" s="18">
        <f t="shared" si="78"/>
        <v>0</v>
      </c>
      <c r="Y231" s="65">
        <f t="shared" si="79"/>
        <v>22.52</v>
      </c>
    </row>
    <row r="232" spans="1:25" x14ac:dyDescent="0.2">
      <c r="A232" s="272" t="s">
        <v>527</v>
      </c>
      <c r="B232" s="18" t="s">
        <v>528</v>
      </c>
      <c r="C232" s="272" t="s">
        <v>130</v>
      </c>
      <c r="D232" s="272" t="s">
        <v>101</v>
      </c>
      <c r="E232" s="63"/>
      <c r="F232" s="274">
        <f t="shared" si="80"/>
        <v>0</v>
      </c>
      <c r="G232" s="272"/>
      <c r="H232" s="65">
        <f t="shared" si="62"/>
        <v>0</v>
      </c>
      <c r="I232" s="65">
        <f t="shared" si="63"/>
        <v>0</v>
      </c>
      <c r="J232" s="65">
        <f t="shared" si="64"/>
        <v>0</v>
      </c>
      <c r="K232" s="65">
        <f t="shared" si="65"/>
        <v>0</v>
      </c>
      <c r="L232" s="65">
        <f t="shared" si="66"/>
        <v>0</v>
      </c>
      <c r="M232" s="66">
        <f t="shared" si="67"/>
        <v>0</v>
      </c>
      <c r="N232" s="66">
        <f t="shared" si="68"/>
        <v>0</v>
      </c>
      <c r="O232" s="66">
        <f t="shared" si="69"/>
        <v>0</v>
      </c>
      <c r="P232" s="66">
        <f t="shared" si="70"/>
        <v>0</v>
      </c>
      <c r="Q232" s="66">
        <f t="shared" si="71"/>
        <v>0</v>
      </c>
      <c r="R232" s="66">
        <f t="shared" si="72"/>
        <v>0</v>
      </c>
      <c r="S232" s="66">
        <f t="shared" si="73"/>
        <v>0</v>
      </c>
      <c r="T232" s="18">
        <f t="shared" si="74"/>
        <v>0</v>
      </c>
      <c r="U232" s="18">
        <f t="shared" si="75"/>
        <v>0</v>
      </c>
      <c r="V232" s="18">
        <f t="shared" si="76"/>
        <v>0</v>
      </c>
      <c r="W232" s="18">
        <f t="shared" si="77"/>
        <v>0</v>
      </c>
      <c r="X232" s="18">
        <f t="shared" si="78"/>
        <v>0</v>
      </c>
      <c r="Y232" s="65">
        <f t="shared" si="79"/>
        <v>0</v>
      </c>
    </row>
    <row r="233" spans="1:25" x14ac:dyDescent="0.2">
      <c r="A233" s="272" t="s">
        <v>529</v>
      </c>
      <c r="B233" s="18" t="s">
        <v>530</v>
      </c>
      <c r="C233" s="272" t="s">
        <v>100</v>
      </c>
      <c r="D233" s="272" t="s">
        <v>109</v>
      </c>
      <c r="E233" s="63" t="s">
        <v>110</v>
      </c>
      <c r="F233" s="274">
        <f t="shared" si="80"/>
        <v>48.16</v>
      </c>
      <c r="G233" s="272">
        <v>11</v>
      </c>
      <c r="H233" s="65">
        <f t="shared" si="62"/>
        <v>0</v>
      </c>
      <c r="I233" s="65">
        <f t="shared" si="63"/>
        <v>0</v>
      </c>
      <c r="J233" s="65">
        <f t="shared" si="64"/>
        <v>0</v>
      </c>
      <c r="K233" s="65">
        <f t="shared" si="65"/>
        <v>0</v>
      </c>
      <c r="L233" s="65">
        <f t="shared" si="66"/>
        <v>0</v>
      </c>
      <c r="M233" s="66">
        <f t="shared" si="67"/>
        <v>0</v>
      </c>
      <c r="N233" s="66">
        <f t="shared" si="68"/>
        <v>0</v>
      </c>
      <c r="O233" s="66">
        <f t="shared" si="69"/>
        <v>0</v>
      </c>
      <c r="P233" s="66">
        <f t="shared" si="70"/>
        <v>0</v>
      </c>
      <c r="Q233" s="66">
        <f t="shared" si="71"/>
        <v>0</v>
      </c>
      <c r="R233" s="66">
        <f t="shared" si="72"/>
        <v>0</v>
      </c>
      <c r="S233" s="66">
        <f t="shared" si="73"/>
        <v>48.16</v>
      </c>
      <c r="T233" s="18">
        <f t="shared" si="74"/>
        <v>0</v>
      </c>
      <c r="U233" s="18">
        <f t="shared" si="75"/>
        <v>0</v>
      </c>
      <c r="V233" s="18">
        <f t="shared" si="76"/>
        <v>0</v>
      </c>
      <c r="W233" s="18">
        <f t="shared" si="77"/>
        <v>0</v>
      </c>
      <c r="X233" s="18">
        <f t="shared" si="78"/>
        <v>0</v>
      </c>
      <c r="Y233" s="65">
        <f t="shared" si="79"/>
        <v>48.16</v>
      </c>
    </row>
    <row r="234" spans="1:25" x14ac:dyDescent="0.2">
      <c r="A234" s="272" t="s">
        <v>531</v>
      </c>
      <c r="B234" s="18" t="s">
        <v>532</v>
      </c>
      <c r="C234" s="272" t="s">
        <v>100</v>
      </c>
      <c r="D234" s="272" t="s">
        <v>109</v>
      </c>
      <c r="E234" s="63" t="s">
        <v>144</v>
      </c>
      <c r="F234" s="274">
        <f t="shared" si="80"/>
        <v>40.159999999999997</v>
      </c>
      <c r="G234" s="272">
        <v>10</v>
      </c>
      <c r="H234" s="65">
        <f t="shared" si="62"/>
        <v>0</v>
      </c>
      <c r="I234" s="65">
        <f t="shared" si="63"/>
        <v>0</v>
      </c>
      <c r="J234" s="65">
        <f t="shared" si="64"/>
        <v>0</v>
      </c>
      <c r="K234" s="65">
        <f t="shared" si="65"/>
        <v>0</v>
      </c>
      <c r="L234" s="65">
        <f t="shared" si="66"/>
        <v>0</v>
      </c>
      <c r="M234" s="66">
        <f t="shared" si="67"/>
        <v>0</v>
      </c>
      <c r="N234" s="66">
        <f t="shared" si="68"/>
        <v>0</v>
      </c>
      <c r="O234" s="66">
        <f t="shared" si="69"/>
        <v>0</v>
      </c>
      <c r="P234" s="66">
        <f t="shared" si="70"/>
        <v>0</v>
      </c>
      <c r="Q234" s="66">
        <f t="shared" si="71"/>
        <v>0</v>
      </c>
      <c r="R234" s="66">
        <f t="shared" si="72"/>
        <v>40.159999999999997</v>
      </c>
      <c r="S234" s="66">
        <f t="shared" si="73"/>
        <v>0</v>
      </c>
      <c r="T234" s="18">
        <f t="shared" si="74"/>
        <v>0</v>
      </c>
      <c r="U234" s="18">
        <f t="shared" si="75"/>
        <v>0</v>
      </c>
      <c r="V234" s="18">
        <f t="shared" si="76"/>
        <v>0</v>
      </c>
      <c r="W234" s="18">
        <f t="shared" si="77"/>
        <v>0</v>
      </c>
      <c r="X234" s="18">
        <f t="shared" si="78"/>
        <v>0</v>
      </c>
      <c r="Y234" s="65">
        <f t="shared" si="79"/>
        <v>40.159999999999997</v>
      </c>
    </row>
    <row r="235" spans="1:25" x14ac:dyDescent="0.2">
      <c r="A235" s="272" t="s">
        <v>533</v>
      </c>
      <c r="B235" s="18" t="s">
        <v>534</v>
      </c>
      <c r="C235" s="272" t="s">
        <v>113</v>
      </c>
      <c r="D235" s="272" t="s">
        <v>101</v>
      </c>
      <c r="E235" s="63"/>
      <c r="F235" s="274">
        <f t="shared" si="80"/>
        <v>0</v>
      </c>
      <c r="G235" s="272"/>
      <c r="H235" s="65">
        <f t="shared" si="62"/>
        <v>0</v>
      </c>
      <c r="I235" s="65">
        <f t="shared" si="63"/>
        <v>0</v>
      </c>
      <c r="J235" s="65">
        <f t="shared" si="64"/>
        <v>0</v>
      </c>
      <c r="K235" s="65">
        <f t="shared" si="65"/>
        <v>0</v>
      </c>
      <c r="L235" s="65">
        <f t="shared" si="66"/>
        <v>0</v>
      </c>
      <c r="M235" s="66">
        <f t="shared" si="67"/>
        <v>0</v>
      </c>
      <c r="N235" s="66">
        <f t="shared" si="68"/>
        <v>0</v>
      </c>
      <c r="O235" s="66">
        <f t="shared" si="69"/>
        <v>0</v>
      </c>
      <c r="P235" s="66">
        <f t="shared" si="70"/>
        <v>0</v>
      </c>
      <c r="Q235" s="66">
        <f t="shared" si="71"/>
        <v>0</v>
      </c>
      <c r="R235" s="66">
        <f t="shared" si="72"/>
        <v>0</v>
      </c>
      <c r="S235" s="66">
        <f t="shared" si="73"/>
        <v>0</v>
      </c>
      <c r="T235" s="18">
        <f t="shared" si="74"/>
        <v>0</v>
      </c>
      <c r="U235" s="18">
        <f t="shared" si="75"/>
        <v>0</v>
      </c>
      <c r="V235" s="18">
        <f t="shared" si="76"/>
        <v>0</v>
      </c>
      <c r="W235" s="18">
        <f t="shared" si="77"/>
        <v>0</v>
      </c>
      <c r="X235" s="18">
        <f t="shared" si="78"/>
        <v>0</v>
      </c>
      <c r="Y235" s="65">
        <f t="shared" si="79"/>
        <v>0</v>
      </c>
    </row>
    <row r="236" spans="1:25" x14ac:dyDescent="0.2">
      <c r="A236" s="272" t="s">
        <v>535</v>
      </c>
      <c r="B236" s="18" t="s">
        <v>536</v>
      </c>
      <c r="C236" s="272" t="s">
        <v>113</v>
      </c>
      <c r="D236" s="272" t="s">
        <v>101</v>
      </c>
      <c r="E236" s="63"/>
      <c r="F236" s="274">
        <f t="shared" si="80"/>
        <v>0</v>
      </c>
      <c r="G236" s="272"/>
      <c r="H236" s="65">
        <f t="shared" si="62"/>
        <v>0</v>
      </c>
      <c r="I236" s="65">
        <f t="shared" si="63"/>
        <v>0</v>
      </c>
      <c r="J236" s="65">
        <f t="shared" si="64"/>
        <v>0</v>
      </c>
      <c r="K236" s="65">
        <f t="shared" si="65"/>
        <v>0</v>
      </c>
      <c r="L236" s="65">
        <f t="shared" si="66"/>
        <v>0</v>
      </c>
      <c r="M236" s="66">
        <f t="shared" si="67"/>
        <v>0</v>
      </c>
      <c r="N236" s="66">
        <f t="shared" si="68"/>
        <v>0</v>
      </c>
      <c r="O236" s="66">
        <f t="shared" si="69"/>
        <v>0</v>
      </c>
      <c r="P236" s="66">
        <f t="shared" si="70"/>
        <v>0</v>
      </c>
      <c r="Q236" s="66">
        <f t="shared" si="71"/>
        <v>0</v>
      </c>
      <c r="R236" s="66">
        <f t="shared" si="72"/>
        <v>0</v>
      </c>
      <c r="S236" s="66">
        <f t="shared" si="73"/>
        <v>0</v>
      </c>
      <c r="T236" s="18">
        <f t="shared" si="74"/>
        <v>0</v>
      </c>
      <c r="U236" s="18">
        <f t="shared" si="75"/>
        <v>0</v>
      </c>
      <c r="V236" s="18">
        <f t="shared" si="76"/>
        <v>0</v>
      </c>
      <c r="W236" s="18">
        <f t="shared" si="77"/>
        <v>0</v>
      </c>
      <c r="X236" s="18">
        <f t="shared" si="78"/>
        <v>0</v>
      </c>
      <c r="Y236" s="65">
        <f t="shared" si="79"/>
        <v>0</v>
      </c>
    </row>
    <row r="237" spans="1:25" x14ac:dyDescent="0.2">
      <c r="A237" s="272" t="s">
        <v>537</v>
      </c>
      <c r="B237" s="18" t="s">
        <v>918</v>
      </c>
      <c r="C237" s="272" t="s">
        <v>113</v>
      </c>
      <c r="D237" s="272" t="s">
        <v>101</v>
      </c>
      <c r="E237" s="63" t="s">
        <v>163</v>
      </c>
      <c r="F237" s="274">
        <f t="shared" si="80"/>
        <v>30.04</v>
      </c>
      <c r="G237" s="272"/>
      <c r="H237" s="65">
        <f t="shared" si="62"/>
        <v>0</v>
      </c>
      <c r="I237" s="65">
        <f t="shared" si="63"/>
        <v>0</v>
      </c>
      <c r="J237" s="65">
        <f t="shared" si="64"/>
        <v>0</v>
      </c>
      <c r="K237" s="65">
        <f t="shared" si="65"/>
        <v>0</v>
      </c>
      <c r="L237" s="65">
        <f t="shared" si="66"/>
        <v>0</v>
      </c>
      <c r="M237" s="66">
        <f t="shared" si="67"/>
        <v>0</v>
      </c>
      <c r="N237" s="66">
        <f t="shared" si="68"/>
        <v>0</v>
      </c>
      <c r="O237" s="66">
        <f t="shared" si="69"/>
        <v>30.04</v>
      </c>
      <c r="P237" s="66">
        <f t="shared" si="70"/>
        <v>0</v>
      </c>
      <c r="Q237" s="66">
        <f t="shared" si="71"/>
        <v>0</v>
      </c>
      <c r="R237" s="66">
        <f t="shared" si="72"/>
        <v>0</v>
      </c>
      <c r="S237" s="66">
        <f t="shared" si="73"/>
        <v>0</v>
      </c>
      <c r="T237" s="18">
        <f t="shared" si="74"/>
        <v>0</v>
      </c>
      <c r="U237" s="18">
        <f t="shared" si="75"/>
        <v>0</v>
      </c>
      <c r="V237" s="18">
        <f t="shared" si="76"/>
        <v>0</v>
      </c>
      <c r="W237" s="18">
        <f t="shared" si="77"/>
        <v>0</v>
      </c>
      <c r="X237" s="18">
        <f t="shared" si="78"/>
        <v>0</v>
      </c>
      <c r="Y237" s="65">
        <f t="shared" si="79"/>
        <v>30.04</v>
      </c>
    </row>
    <row r="238" spans="1:25" x14ac:dyDescent="0.2">
      <c r="A238" s="272" t="s">
        <v>538</v>
      </c>
      <c r="B238" s="18" t="s">
        <v>539</v>
      </c>
      <c r="C238" s="272" t="s">
        <v>113</v>
      </c>
      <c r="D238" s="272" t="s">
        <v>101</v>
      </c>
      <c r="E238" s="63"/>
      <c r="F238" s="274">
        <f t="shared" si="80"/>
        <v>0</v>
      </c>
      <c r="G238" s="272"/>
      <c r="H238" s="65">
        <f t="shared" si="62"/>
        <v>0</v>
      </c>
      <c r="I238" s="65">
        <f t="shared" si="63"/>
        <v>0</v>
      </c>
      <c r="J238" s="65">
        <f t="shared" si="64"/>
        <v>0</v>
      </c>
      <c r="K238" s="65">
        <f t="shared" si="65"/>
        <v>0</v>
      </c>
      <c r="L238" s="65">
        <f t="shared" si="66"/>
        <v>0</v>
      </c>
      <c r="M238" s="66">
        <f t="shared" si="67"/>
        <v>0</v>
      </c>
      <c r="N238" s="66">
        <f t="shared" si="68"/>
        <v>0</v>
      </c>
      <c r="O238" s="66">
        <f t="shared" si="69"/>
        <v>0</v>
      </c>
      <c r="P238" s="66">
        <f t="shared" si="70"/>
        <v>0</v>
      </c>
      <c r="Q238" s="66">
        <f t="shared" si="71"/>
        <v>0</v>
      </c>
      <c r="R238" s="66">
        <f t="shared" si="72"/>
        <v>0</v>
      </c>
      <c r="S238" s="66">
        <f t="shared" si="73"/>
        <v>0</v>
      </c>
      <c r="T238" s="18">
        <f t="shared" si="74"/>
        <v>0</v>
      </c>
      <c r="U238" s="18">
        <f t="shared" si="75"/>
        <v>0</v>
      </c>
      <c r="V238" s="18">
        <f t="shared" si="76"/>
        <v>0</v>
      </c>
      <c r="W238" s="18">
        <f t="shared" si="77"/>
        <v>0</v>
      </c>
      <c r="X238" s="18">
        <f t="shared" si="78"/>
        <v>0</v>
      </c>
      <c r="Y238" s="65">
        <f t="shared" si="79"/>
        <v>0</v>
      </c>
    </row>
    <row r="239" spans="1:25" x14ac:dyDescent="0.2">
      <c r="A239" s="272" t="s">
        <v>540</v>
      </c>
      <c r="B239" s="18" t="s">
        <v>541</v>
      </c>
      <c r="C239" s="272" t="s">
        <v>201</v>
      </c>
      <c r="D239" s="272" t="s">
        <v>101</v>
      </c>
      <c r="E239" s="63" t="s">
        <v>147</v>
      </c>
      <c r="F239" s="274">
        <f t="shared" si="80"/>
        <v>24.56</v>
      </c>
      <c r="G239" s="272"/>
      <c r="H239" s="65">
        <f t="shared" si="62"/>
        <v>0</v>
      </c>
      <c r="I239" s="65">
        <f t="shared" si="63"/>
        <v>0</v>
      </c>
      <c r="J239" s="65">
        <f t="shared" si="64"/>
        <v>0</v>
      </c>
      <c r="K239" s="65">
        <f t="shared" si="65"/>
        <v>0</v>
      </c>
      <c r="L239" s="65">
        <f t="shared" si="66"/>
        <v>0</v>
      </c>
      <c r="M239" s="66">
        <f t="shared" si="67"/>
        <v>24.56</v>
      </c>
      <c r="N239" s="66">
        <f t="shared" si="68"/>
        <v>0</v>
      </c>
      <c r="O239" s="66">
        <f t="shared" si="69"/>
        <v>0</v>
      </c>
      <c r="P239" s="66">
        <f t="shared" si="70"/>
        <v>0</v>
      </c>
      <c r="Q239" s="66">
        <f t="shared" si="71"/>
        <v>0</v>
      </c>
      <c r="R239" s="66">
        <f t="shared" si="72"/>
        <v>0</v>
      </c>
      <c r="S239" s="66">
        <f t="shared" si="73"/>
        <v>0</v>
      </c>
      <c r="T239" s="18">
        <f t="shared" si="74"/>
        <v>0</v>
      </c>
      <c r="U239" s="18">
        <f t="shared" si="75"/>
        <v>0</v>
      </c>
      <c r="V239" s="18">
        <f t="shared" si="76"/>
        <v>0</v>
      </c>
      <c r="W239" s="18">
        <f t="shared" si="77"/>
        <v>0</v>
      </c>
      <c r="X239" s="18">
        <f t="shared" si="78"/>
        <v>0</v>
      </c>
      <c r="Y239" s="65">
        <f t="shared" si="79"/>
        <v>24.56</v>
      </c>
    </row>
    <row r="240" spans="1:25" x14ac:dyDescent="0.2">
      <c r="A240" s="272" t="s">
        <v>542</v>
      </c>
      <c r="B240" s="18" t="s">
        <v>543</v>
      </c>
      <c r="C240" s="272" t="s">
        <v>104</v>
      </c>
      <c r="D240" s="272" t="s">
        <v>101</v>
      </c>
      <c r="E240" s="63"/>
      <c r="F240" s="274">
        <f t="shared" si="80"/>
        <v>0</v>
      </c>
      <c r="G240" s="272"/>
      <c r="H240" s="65">
        <f t="shared" si="62"/>
        <v>0</v>
      </c>
      <c r="I240" s="65">
        <f t="shared" si="63"/>
        <v>0</v>
      </c>
      <c r="J240" s="65">
        <f t="shared" si="64"/>
        <v>0</v>
      </c>
      <c r="K240" s="65">
        <f t="shared" si="65"/>
        <v>0</v>
      </c>
      <c r="L240" s="65">
        <f t="shared" si="66"/>
        <v>0</v>
      </c>
      <c r="M240" s="66">
        <f t="shared" si="67"/>
        <v>0</v>
      </c>
      <c r="N240" s="66">
        <f t="shared" si="68"/>
        <v>0</v>
      </c>
      <c r="O240" s="66">
        <f t="shared" si="69"/>
        <v>0</v>
      </c>
      <c r="P240" s="66">
        <f t="shared" si="70"/>
        <v>0</v>
      </c>
      <c r="Q240" s="66">
        <f t="shared" si="71"/>
        <v>0</v>
      </c>
      <c r="R240" s="66">
        <f t="shared" si="72"/>
        <v>0</v>
      </c>
      <c r="S240" s="66">
        <f t="shared" si="73"/>
        <v>0</v>
      </c>
      <c r="T240" s="18">
        <f t="shared" si="74"/>
        <v>0</v>
      </c>
      <c r="U240" s="18">
        <f t="shared" si="75"/>
        <v>0</v>
      </c>
      <c r="V240" s="18">
        <f t="shared" si="76"/>
        <v>0</v>
      </c>
      <c r="W240" s="18">
        <f t="shared" si="77"/>
        <v>0</v>
      </c>
      <c r="X240" s="18">
        <f t="shared" si="78"/>
        <v>0</v>
      </c>
      <c r="Y240" s="65">
        <f t="shared" si="79"/>
        <v>0</v>
      </c>
    </row>
    <row r="241" spans="1:25" x14ac:dyDescent="0.2">
      <c r="A241" s="272" t="s">
        <v>544</v>
      </c>
      <c r="B241" s="18" t="s">
        <v>545</v>
      </c>
      <c r="C241" s="272" t="s">
        <v>100</v>
      </c>
      <c r="D241" s="272" t="s">
        <v>101</v>
      </c>
      <c r="E241" s="63"/>
      <c r="F241" s="274">
        <f t="shared" si="80"/>
        <v>0</v>
      </c>
      <c r="G241" s="272"/>
      <c r="H241" s="65">
        <f t="shared" si="62"/>
        <v>0</v>
      </c>
      <c r="I241" s="65">
        <f t="shared" si="63"/>
        <v>0</v>
      </c>
      <c r="J241" s="65">
        <f t="shared" si="64"/>
        <v>0</v>
      </c>
      <c r="K241" s="65">
        <f t="shared" si="65"/>
        <v>0</v>
      </c>
      <c r="L241" s="65">
        <f t="shared" si="66"/>
        <v>0</v>
      </c>
      <c r="M241" s="66">
        <f t="shared" si="67"/>
        <v>0</v>
      </c>
      <c r="N241" s="66">
        <f t="shared" si="68"/>
        <v>0</v>
      </c>
      <c r="O241" s="66">
        <f t="shared" si="69"/>
        <v>0</v>
      </c>
      <c r="P241" s="66">
        <f t="shared" si="70"/>
        <v>0</v>
      </c>
      <c r="Q241" s="66">
        <f t="shared" si="71"/>
        <v>0</v>
      </c>
      <c r="R241" s="66">
        <f t="shared" si="72"/>
        <v>0</v>
      </c>
      <c r="S241" s="66">
        <f t="shared" si="73"/>
        <v>0</v>
      </c>
      <c r="T241" s="18">
        <f t="shared" si="74"/>
        <v>0</v>
      </c>
      <c r="U241" s="18">
        <f t="shared" si="75"/>
        <v>0</v>
      </c>
      <c r="V241" s="18">
        <f t="shared" si="76"/>
        <v>0</v>
      </c>
      <c r="W241" s="18">
        <f t="shared" si="77"/>
        <v>0</v>
      </c>
      <c r="X241" s="18">
        <f t="shared" si="78"/>
        <v>0</v>
      </c>
      <c r="Y241" s="65">
        <f t="shared" si="79"/>
        <v>0</v>
      </c>
    </row>
    <row r="242" spans="1:25" x14ac:dyDescent="0.2">
      <c r="A242" s="272" t="s">
        <v>546</v>
      </c>
      <c r="B242" s="18" t="s">
        <v>547</v>
      </c>
      <c r="C242" s="272" t="s">
        <v>139</v>
      </c>
      <c r="D242" s="272" t="s">
        <v>101</v>
      </c>
      <c r="E242" s="63" t="s">
        <v>144</v>
      </c>
      <c r="F242" s="274">
        <f t="shared" si="80"/>
        <v>40.159999999999997</v>
      </c>
      <c r="G242" s="272"/>
      <c r="H242" s="65">
        <f t="shared" si="62"/>
        <v>0</v>
      </c>
      <c r="I242" s="65">
        <f t="shared" si="63"/>
        <v>0</v>
      </c>
      <c r="J242" s="65">
        <f t="shared" si="64"/>
        <v>0</v>
      </c>
      <c r="K242" s="65">
        <f t="shared" si="65"/>
        <v>0</v>
      </c>
      <c r="L242" s="65">
        <f t="shared" si="66"/>
        <v>0</v>
      </c>
      <c r="M242" s="66">
        <f t="shared" si="67"/>
        <v>0</v>
      </c>
      <c r="N242" s="66">
        <f t="shared" si="68"/>
        <v>0</v>
      </c>
      <c r="O242" s="66">
        <f t="shared" si="69"/>
        <v>0</v>
      </c>
      <c r="P242" s="66">
        <f t="shared" si="70"/>
        <v>0</v>
      </c>
      <c r="Q242" s="66">
        <f t="shared" si="71"/>
        <v>0</v>
      </c>
      <c r="R242" s="66">
        <f t="shared" si="72"/>
        <v>40.159999999999997</v>
      </c>
      <c r="S242" s="66">
        <f t="shared" si="73"/>
        <v>0</v>
      </c>
      <c r="T242" s="18">
        <f t="shared" si="74"/>
        <v>0</v>
      </c>
      <c r="U242" s="18">
        <f t="shared" si="75"/>
        <v>0</v>
      </c>
      <c r="V242" s="18">
        <f t="shared" si="76"/>
        <v>0</v>
      </c>
      <c r="W242" s="18">
        <f t="shared" si="77"/>
        <v>0</v>
      </c>
      <c r="X242" s="18">
        <f t="shared" si="78"/>
        <v>0</v>
      </c>
      <c r="Y242" s="65">
        <f t="shared" si="79"/>
        <v>40.159999999999997</v>
      </c>
    </row>
    <row r="243" spans="1:25" x14ac:dyDescent="0.2">
      <c r="A243" s="273" t="s">
        <v>548</v>
      </c>
      <c r="B243" s="159" t="s">
        <v>732</v>
      </c>
      <c r="C243" s="272" t="s">
        <v>139</v>
      </c>
      <c r="D243" s="272" t="s">
        <v>101</v>
      </c>
      <c r="E243" s="160" t="s">
        <v>160</v>
      </c>
      <c r="F243" s="274">
        <f t="shared" si="80"/>
        <v>36.56</v>
      </c>
      <c r="G243" s="272"/>
      <c r="H243" s="65">
        <f t="shared" si="62"/>
        <v>0</v>
      </c>
      <c r="I243" s="65">
        <f t="shared" si="63"/>
        <v>0</v>
      </c>
      <c r="J243" s="65">
        <f t="shared" si="64"/>
        <v>0</v>
      </c>
      <c r="K243" s="65">
        <f t="shared" si="65"/>
        <v>0</v>
      </c>
      <c r="L243" s="65">
        <f t="shared" si="66"/>
        <v>0</v>
      </c>
      <c r="M243" s="66">
        <f t="shared" si="67"/>
        <v>0</v>
      </c>
      <c r="N243" s="66">
        <f t="shared" si="68"/>
        <v>0</v>
      </c>
      <c r="O243" s="66">
        <f t="shared" si="69"/>
        <v>0</v>
      </c>
      <c r="P243" s="66">
        <f t="shared" si="70"/>
        <v>0</v>
      </c>
      <c r="Q243" s="66">
        <f t="shared" si="71"/>
        <v>36.56</v>
      </c>
      <c r="R243" s="66">
        <f t="shared" si="72"/>
        <v>0</v>
      </c>
      <c r="S243" s="66">
        <f t="shared" si="73"/>
        <v>0</v>
      </c>
      <c r="T243" s="18">
        <f t="shared" si="74"/>
        <v>0</v>
      </c>
      <c r="U243" s="18">
        <f t="shared" si="75"/>
        <v>0</v>
      </c>
      <c r="V243" s="18">
        <f t="shared" si="76"/>
        <v>0</v>
      </c>
      <c r="W243" s="18">
        <f t="shared" si="77"/>
        <v>0</v>
      </c>
      <c r="X243" s="18">
        <f t="shared" si="78"/>
        <v>0</v>
      </c>
      <c r="Y243" s="161">
        <f t="shared" si="79"/>
        <v>36.56</v>
      </c>
    </row>
    <row r="244" spans="1:25" x14ac:dyDescent="0.2">
      <c r="A244" s="272" t="s">
        <v>548</v>
      </c>
      <c r="B244" s="18" t="s">
        <v>549</v>
      </c>
      <c r="C244" s="272" t="s">
        <v>139</v>
      </c>
      <c r="D244" s="272" t="s">
        <v>101</v>
      </c>
      <c r="E244" s="63"/>
      <c r="F244" s="274">
        <f t="shared" si="80"/>
        <v>0</v>
      </c>
      <c r="G244" s="272"/>
      <c r="H244" s="65">
        <f t="shared" si="62"/>
        <v>0</v>
      </c>
      <c r="I244" s="65">
        <f t="shared" si="63"/>
        <v>0</v>
      </c>
      <c r="J244" s="65">
        <f t="shared" si="64"/>
        <v>0</v>
      </c>
      <c r="K244" s="65">
        <f t="shared" si="65"/>
        <v>0</v>
      </c>
      <c r="L244" s="65">
        <f t="shared" si="66"/>
        <v>0</v>
      </c>
      <c r="M244" s="66">
        <f t="shared" si="67"/>
        <v>0</v>
      </c>
      <c r="N244" s="66">
        <f t="shared" si="68"/>
        <v>0</v>
      </c>
      <c r="O244" s="66">
        <f t="shared" si="69"/>
        <v>0</v>
      </c>
      <c r="P244" s="66">
        <f t="shared" si="70"/>
        <v>0</v>
      </c>
      <c r="Q244" s="66">
        <f t="shared" si="71"/>
        <v>0</v>
      </c>
      <c r="R244" s="66">
        <f t="shared" si="72"/>
        <v>0</v>
      </c>
      <c r="S244" s="66">
        <f t="shared" si="73"/>
        <v>0</v>
      </c>
      <c r="T244" s="18">
        <f t="shared" si="74"/>
        <v>0</v>
      </c>
      <c r="U244" s="18">
        <f t="shared" si="75"/>
        <v>0</v>
      </c>
      <c r="V244" s="18">
        <f t="shared" si="76"/>
        <v>0</v>
      </c>
      <c r="W244" s="18">
        <f t="shared" si="77"/>
        <v>0</v>
      </c>
      <c r="X244" s="18">
        <f t="shared" si="78"/>
        <v>0</v>
      </c>
      <c r="Y244" s="65">
        <f t="shared" si="79"/>
        <v>0</v>
      </c>
    </row>
    <row r="245" spans="1:25" x14ac:dyDescent="0.2">
      <c r="A245" s="272" t="s">
        <v>550</v>
      </c>
      <c r="B245" s="18" t="s">
        <v>551</v>
      </c>
      <c r="C245" s="272" t="s">
        <v>130</v>
      </c>
      <c r="D245" s="272" t="s">
        <v>101</v>
      </c>
      <c r="E245" s="63"/>
      <c r="F245" s="274">
        <f t="shared" si="80"/>
        <v>0</v>
      </c>
      <c r="G245" s="272"/>
      <c r="H245" s="65">
        <f t="shared" si="62"/>
        <v>0</v>
      </c>
      <c r="I245" s="65">
        <f t="shared" si="63"/>
        <v>0</v>
      </c>
      <c r="J245" s="65">
        <f t="shared" si="64"/>
        <v>0</v>
      </c>
      <c r="K245" s="65">
        <f t="shared" si="65"/>
        <v>0</v>
      </c>
      <c r="L245" s="65">
        <f t="shared" si="66"/>
        <v>0</v>
      </c>
      <c r="M245" s="66">
        <f t="shared" si="67"/>
        <v>0</v>
      </c>
      <c r="N245" s="66">
        <f t="shared" si="68"/>
        <v>0</v>
      </c>
      <c r="O245" s="66">
        <f t="shared" si="69"/>
        <v>0</v>
      </c>
      <c r="P245" s="66">
        <f t="shared" si="70"/>
        <v>0</v>
      </c>
      <c r="Q245" s="66">
        <f t="shared" si="71"/>
        <v>0</v>
      </c>
      <c r="R245" s="66">
        <f t="shared" si="72"/>
        <v>0</v>
      </c>
      <c r="S245" s="66">
        <f t="shared" si="73"/>
        <v>0</v>
      </c>
      <c r="T245" s="18">
        <f t="shared" si="74"/>
        <v>0</v>
      </c>
      <c r="U245" s="18">
        <f t="shared" si="75"/>
        <v>0</v>
      </c>
      <c r="V245" s="18">
        <f t="shared" si="76"/>
        <v>0</v>
      </c>
      <c r="W245" s="18">
        <f t="shared" si="77"/>
        <v>0</v>
      </c>
      <c r="X245" s="18">
        <f t="shared" si="78"/>
        <v>0</v>
      </c>
      <c r="Y245" s="65">
        <f t="shared" si="79"/>
        <v>0</v>
      </c>
    </row>
    <row r="246" spans="1:25" x14ac:dyDescent="0.2">
      <c r="A246" s="272" t="s">
        <v>552</v>
      </c>
      <c r="B246" s="18" t="s">
        <v>553</v>
      </c>
      <c r="C246" s="272" t="s">
        <v>104</v>
      </c>
      <c r="D246" s="272" t="s">
        <v>101</v>
      </c>
      <c r="E246" s="63"/>
      <c r="F246" s="274">
        <f t="shared" si="80"/>
        <v>0</v>
      </c>
      <c r="G246" s="272"/>
      <c r="H246" s="65">
        <f t="shared" si="62"/>
        <v>0</v>
      </c>
      <c r="I246" s="65">
        <f t="shared" si="63"/>
        <v>0</v>
      </c>
      <c r="J246" s="65">
        <f t="shared" si="64"/>
        <v>0</v>
      </c>
      <c r="K246" s="65">
        <f t="shared" si="65"/>
        <v>0</v>
      </c>
      <c r="L246" s="65">
        <f t="shared" si="66"/>
        <v>0</v>
      </c>
      <c r="M246" s="66">
        <f t="shared" si="67"/>
        <v>0</v>
      </c>
      <c r="N246" s="66">
        <f t="shared" si="68"/>
        <v>0</v>
      </c>
      <c r="O246" s="66">
        <f t="shared" si="69"/>
        <v>0</v>
      </c>
      <c r="P246" s="66">
        <f t="shared" si="70"/>
        <v>0</v>
      </c>
      <c r="Q246" s="66">
        <f t="shared" si="71"/>
        <v>0</v>
      </c>
      <c r="R246" s="66">
        <f t="shared" si="72"/>
        <v>0</v>
      </c>
      <c r="S246" s="66">
        <f t="shared" si="73"/>
        <v>0</v>
      </c>
      <c r="T246" s="18">
        <f t="shared" si="74"/>
        <v>0</v>
      </c>
      <c r="U246" s="18">
        <f t="shared" si="75"/>
        <v>0</v>
      </c>
      <c r="V246" s="18">
        <f t="shared" si="76"/>
        <v>0</v>
      </c>
      <c r="W246" s="18">
        <f t="shared" si="77"/>
        <v>0</v>
      </c>
      <c r="X246" s="18">
        <f t="shared" si="78"/>
        <v>0</v>
      </c>
      <c r="Y246" s="65">
        <f t="shared" si="79"/>
        <v>0</v>
      </c>
    </row>
    <row r="247" spans="1:25" x14ac:dyDescent="0.2">
      <c r="A247" s="272" t="s">
        <v>554</v>
      </c>
      <c r="B247" s="18" t="s">
        <v>817</v>
      </c>
      <c r="C247" s="272" t="s">
        <v>121</v>
      </c>
      <c r="D247" s="272" t="s">
        <v>109</v>
      </c>
      <c r="E247" s="63" t="s">
        <v>110</v>
      </c>
      <c r="F247" s="274">
        <f t="shared" ref="F247:F278" si="81">MAX(H247:S247)</f>
        <v>48.16</v>
      </c>
      <c r="G247" s="272">
        <v>11</v>
      </c>
      <c r="H247" s="65">
        <f t="shared" si="62"/>
        <v>0</v>
      </c>
      <c r="I247" s="65">
        <f t="shared" si="63"/>
        <v>0</v>
      </c>
      <c r="J247" s="65">
        <f t="shared" si="64"/>
        <v>0</v>
      </c>
      <c r="K247" s="65">
        <f t="shared" si="65"/>
        <v>0</v>
      </c>
      <c r="L247" s="65">
        <f t="shared" si="66"/>
        <v>0</v>
      </c>
      <c r="M247" s="66">
        <f t="shared" si="67"/>
        <v>0</v>
      </c>
      <c r="N247" s="66">
        <f t="shared" si="68"/>
        <v>0</v>
      </c>
      <c r="O247" s="66">
        <f t="shared" si="69"/>
        <v>0</v>
      </c>
      <c r="P247" s="66">
        <f t="shared" si="70"/>
        <v>0</v>
      </c>
      <c r="Q247" s="66">
        <f t="shared" si="71"/>
        <v>0</v>
      </c>
      <c r="R247" s="66">
        <f t="shared" si="72"/>
        <v>0</v>
      </c>
      <c r="S247" s="66">
        <f t="shared" si="73"/>
        <v>48.16</v>
      </c>
      <c r="T247" s="18">
        <f t="shared" si="74"/>
        <v>0</v>
      </c>
      <c r="U247" s="18">
        <f t="shared" si="75"/>
        <v>0</v>
      </c>
      <c r="V247" s="18">
        <f t="shared" si="76"/>
        <v>0</v>
      </c>
      <c r="W247" s="18">
        <f t="shared" si="77"/>
        <v>0</v>
      </c>
      <c r="X247" s="18">
        <f t="shared" si="78"/>
        <v>0</v>
      </c>
      <c r="Y247" s="65">
        <f t="shared" si="79"/>
        <v>48.16</v>
      </c>
    </row>
    <row r="248" spans="1:25" x14ac:dyDescent="0.2">
      <c r="A248" s="272" t="s">
        <v>556</v>
      </c>
      <c r="B248" s="18" t="s">
        <v>555</v>
      </c>
      <c r="C248" s="272" t="s">
        <v>121</v>
      </c>
      <c r="D248" s="272" t="s">
        <v>109</v>
      </c>
      <c r="E248" s="63" t="s">
        <v>144</v>
      </c>
      <c r="F248" s="274">
        <f t="shared" si="81"/>
        <v>40.159999999999997</v>
      </c>
      <c r="G248" s="272">
        <v>10</v>
      </c>
      <c r="H248" s="65">
        <f t="shared" si="62"/>
        <v>0</v>
      </c>
      <c r="I248" s="65">
        <f t="shared" si="63"/>
        <v>0</v>
      </c>
      <c r="J248" s="65">
        <f t="shared" si="64"/>
        <v>0</v>
      </c>
      <c r="K248" s="65">
        <f t="shared" si="65"/>
        <v>0</v>
      </c>
      <c r="L248" s="65">
        <f t="shared" si="66"/>
        <v>0</v>
      </c>
      <c r="M248" s="66">
        <f t="shared" si="67"/>
        <v>0</v>
      </c>
      <c r="N248" s="66">
        <f t="shared" si="68"/>
        <v>0</v>
      </c>
      <c r="O248" s="66">
        <f t="shared" si="69"/>
        <v>0</v>
      </c>
      <c r="P248" s="66">
        <f t="shared" si="70"/>
        <v>0</v>
      </c>
      <c r="Q248" s="66">
        <f t="shared" si="71"/>
        <v>0</v>
      </c>
      <c r="R248" s="66">
        <f t="shared" si="72"/>
        <v>40.159999999999997</v>
      </c>
      <c r="S248" s="66">
        <f t="shared" si="73"/>
        <v>0</v>
      </c>
      <c r="T248" s="18">
        <f t="shared" si="74"/>
        <v>0</v>
      </c>
      <c r="U248" s="18">
        <f t="shared" si="75"/>
        <v>0</v>
      </c>
      <c r="V248" s="18">
        <f t="shared" si="76"/>
        <v>0</v>
      </c>
      <c r="W248" s="18">
        <f t="shared" si="77"/>
        <v>0</v>
      </c>
      <c r="X248" s="18">
        <f t="shared" si="78"/>
        <v>0</v>
      </c>
      <c r="Y248" s="65">
        <f t="shared" si="79"/>
        <v>40.159999999999997</v>
      </c>
    </row>
    <row r="249" spans="1:25" x14ac:dyDescent="0.2">
      <c r="A249" s="272" t="s">
        <v>557</v>
      </c>
      <c r="B249" s="18" t="s">
        <v>558</v>
      </c>
      <c r="C249" s="272" t="s">
        <v>121</v>
      </c>
      <c r="D249" s="272" t="s">
        <v>109</v>
      </c>
      <c r="E249" s="63" t="s">
        <v>228</v>
      </c>
      <c r="F249" s="274">
        <f t="shared" si="81"/>
        <v>26.8</v>
      </c>
      <c r="G249" s="272">
        <v>6</v>
      </c>
      <c r="H249" s="65">
        <f t="shared" si="62"/>
        <v>0</v>
      </c>
      <c r="I249" s="65">
        <f t="shared" si="63"/>
        <v>0</v>
      </c>
      <c r="J249" s="65">
        <f t="shared" si="64"/>
        <v>0</v>
      </c>
      <c r="K249" s="65">
        <f t="shared" si="65"/>
        <v>0</v>
      </c>
      <c r="L249" s="65">
        <f t="shared" si="66"/>
        <v>0</v>
      </c>
      <c r="M249" s="66">
        <f t="shared" si="67"/>
        <v>0</v>
      </c>
      <c r="N249" s="66">
        <f t="shared" si="68"/>
        <v>26.8</v>
      </c>
      <c r="O249" s="66">
        <f t="shared" si="69"/>
        <v>0</v>
      </c>
      <c r="P249" s="66">
        <f t="shared" si="70"/>
        <v>0</v>
      </c>
      <c r="Q249" s="66">
        <f t="shared" si="71"/>
        <v>0</v>
      </c>
      <c r="R249" s="66">
        <f t="shared" si="72"/>
        <v>0</v>
      </c>
      <c r="S249" s="66">
        <f t="shared" si="73"/>
        <v>0</v>
      </c>
      <c r="T249" s="18">
        <f t="shared" si="74"/>
        <v>0</v>
      </c>
      <c r="U249" s="18">
        <f t="shared" si="75"/>
        <v>0</v>
      </c>
      <c r="V249" s="18">
        <f t="shared" si="76"/>
        <v>0</v>
      </c>
      <c r="W249" s="18">
        <f t="shared" si="77"/>
        <v>0</v>
      </c>
      <c r="X249" s="18">
        <f t="shared" si="78"/>
        <v>0</v>
      </c>
      <c r="Y249" s="65">
        <f t="shared" si="79"/>
        <v>26.8</v>
      </c>
    </row>
    <row r="250" spans="1:25" x14ac:dyDescent="0.2">
      <c r="A250" s="272" t="s">
        <v>559</v>
      </c>
      <c r="B250" s="18" t="s">
        <v>560</v>
      </c>
      <c r="C250" s="272" t="s">
        <v>100</v>
      </c>
      <c r="D250" s="272" t="s">
        <v>101</v>
      </c>
      <c r="E250" s="63"/>
      <c r="F250" s="274">
        <f t="shared" si="81"/>
        <v>0</v>
      </c>
      <c r="G250" s="272"/>
      <c r="H250" s="65">
        <f t="shared" si="62"/>
        <v>0</v>
      </c>
      <c r="I250" s="65">
        <f t="shared" si="63"/>
        <v>0</v>
      </c>
      <c r="J250" s="65">
        <f t="shared" si="64"/>
        <v>0</v>
      </c>
      <c r="K250" s="65">
        <f t="shared" si="65"/>
        <v>0</v>
      </c>
      <c r="L250" s="65">
        <f t="shared" si="66"/>
        <v>0</v>
      </c>
      <c r="M250" s="66">
        <f t="shared" si="67"/>
        <v>0</v>
      </c>
      <c r="N250" s="66">
        <f t="shared" si="68"/>
        <v>0</v>
      </c>
      <c r="O250" s="66">
        <f t="shared" si="69"/>
        <v>0</v>
      </c>
      <c r="P250" s="66">
        <f t="shared" si="70"/>
        <v>0</v>
      </c>
      <c r="Q250" s="66">
        <f t="shared" si="71"/>
        <v>0</v>
      </c>
      <c r="R250" s="66">
        <f t="shared" si="72"/>
        <v>0</v>
      </c>
      <c r="S250" s="66">
        <f t="shared" si="73"/>
        <v>0</v>
      </c>
      <c r="T250" s="18">
        <f t="shared" si="74"/>
        <v>0</v>
      </c>
      <c r="U250" s="18">
        <f t="shared" si="75"/>
        <v>0</v>
      </c>
      <c r="V250" s="18">
        <f t="shared" si="76"/>
        <v>0</v>
      </c>
      <c r="W250" s="18">
        <f t="shared" si="77"/>
        <v>0</v>
      </c>
      <c r="X250" s="18">
        <f t="shared" si="78"/>
        <v>0</v>
      </c>
      <c r="Y250" s="65">
        <f t="shared" si="79"/>
        <v>0</v>
      </c>
    </row>
    <row r="251" spans="1:25" x14ac:dyDescent="0.2">
      <c r="A251" s="272" t="s">
        <v>561</v>
      </c>
      <c r="B251" s="18" t="s">
        <v>562</v>
      </c>
      <c r="C251" s="272" t="s">
        <v>201</v>
      </c>
      <c r="D251" s="272" t="s">
        <v>101</v>
      </c>
      <c r="E251" s="63"/>
      <c r="F251" s="274">
        <f t="shared" si="81"/>
        <v>0</v>
      </c>
      <c r="G251" s="272"/>
      <c r="H251" s="65">
        <f t="shared" si="62"/>
        <v>0</v>
      </c>
      <c r="I251" s="65">
        <f t="shared" si="63"/>
        <v>0</v>
      </c>
      <c r="J251" s="65">
        <f t="shared" si="64"/>
        <v>0</v>
      </c>
      <c r="K251" s="65">
        <f t="shared" si="65"/>
        <v>0</v>
      </c>
      <c r="L251" s="65">
        <f t="shared" si="66"/>
        <v>0</v>
      </c>
      <c r="M251" s="66">
        <f t="shared" si="67"/>
        <v>0</v>
      </c>
      <c r="N251" s="66">
        <f t="shared" si="68"/>
        <v>0</v>
      </c>
      <c r="O251" s="66">
        <f t="shared" si="69"/>
        <v>0</v>
      </c>
      <c r="P251" s="66">
        <f t="shared" si="70"/>
        <v>0</v>
      </c>
      <c r="Q251" s="66">
        <f t="shared" si="71"/>
        <v>0</v>
      </c>
      <c r="R251" s="66">
        <f t="shared" si="72"/>
        <v>0</v>
      </c>
      <c r="S251" s="66">
        <f t="shared" si="73"/>
        <v>0</v>
      </c>
      <c r="T251" s="18">
        <f t="shared" si="74"/>
        <v>0</v>
      </c>
      <c r="U251" s="18">
        <f t="shared" si="75"/>
        <v>0</v>
      </c>
      <c r="V251" s="18">
        <f t="shared" si="76"/>
        <v>0</v>
      </c>
      <c r="W251" s="18">
        <f t="shared" si="77"/>
        <v>0</v>
      </c>
      <c r="X251" s="18">
        <f t="shared" si="78"/>
        <v>0</v>
      </c>
      <c r="Y251" s="65">
        <f t="shared" si="79"/>
        <v>0</v>
      </c>
    </row>
    <row r="252" spans="1:25" x14ac:dyDescent="0.2">
      <c r="A252" s="272" t="s">
        <v>563</v>
      </c>
      <c r="B252" s="18" t="s">
        <v>564</v>
      </c>
      <c r="C252" s="272" t="s">
        <v>139</v>
      </c>
      <c r="D252" s="272" t="s">
        <v>101</v>
      </c>
      <c r="E252" s="63"/>
      <c r="F252" s="274">
        <f t="shared" si="81"/>
        <v>0</v>
      </c>
      <c r="G252" s="272"/>
      <c r="H252" s="65">
        <f t="shared" si="62"/>
        <v>0</v>
      </c>
      <c r="I252" s="65">
        <f t="shared" si="63"/>
        <v>0</v>
      </c>
      <c r="J252" s="65">
        <f t="shared" si="64"/>
        <v>0</v>
      </c>
      <c r="K252" s="65">
        <f t="shared" si="65"/>
        <v>0</v>
      </c>
      <c r="L252" s="65">
        <f t="shared" si="66"/>
        <v>0</v>
      </c>
      <c r="M252" s="66">
        <f t="shared" si="67"/>
        <v>0</v>
      </c>
      <c r="N252" s="66">
        <f t="shared" si="68"/>
        <v>0</v>
      </c>
      <c r="O252" s="66">
        <f t="shared" si="69"/>
        <v>0</v>
      </c>
      <c r="P252" s="66">
        <f t="shared" si="70"/>
        <v>0</v>
      </c>
      <c r="Q252" s="66">
        <f t="shared" si="71"/>
        <v>0</v>
      </c>
      <c r="R252" s="66">
        <f t="shared" si="72"/>
        <v>0</v>
      </c>
      <c r="S252" s="66">
        <f t="shared" si="73"/>
        <v>0</v>
      </c>
      <c r="T252" s="18">
        <f t="shared" si="74"/>
        <v>0</v>
      </c>
      <c r="U252" s="18">
        <f t="shared" si="75"/>
        <v>0</v>
      </c>
      <c r="V252" s="18">
        <f t="shared" si="76"/>
        <v>0</v>
      </c>
      <c r="W252" s="18">
        <f t="shared" si="77"/>
        <v>0</v>
      </c>
      <c r="X252" s="18">
        <f t="shared" si="78"/>
        <v>0</v>
      </c>
      <c r="Y252" s="65">
        <f t="shared" si="79"/>
        <v>0</v>
      </c>
    </row>
    <row r="253" spans="1:25" x14ac:dyDescent="0.2">
      <c r="A253" s="272" t="s">
        <v>565</v>
      </c>
      <c r="B253" s="18" t="s">
        <v>566</v>
      </c>
      <c r="C253" s="272" t="s">
        <v>113</v>
      </c>
      <c r="D253" s="272" t="s">
        <v>109</v>
      </c>
      <c r="E253" s="63" t="s">
        <v>241</v>
      </c>
      <c r="F253" s="274">
        <f t="shared" si="81"/>
        <v>3.2</v>
      </c>
      <c r="G253" s="272">
        <v>8</v>
      </c>
      <c r="H253" s="65">
        <f t="shared" si="62"/>
        <v>0</v>
      </c>
      <c r="I253" s="65">
        <f t="shared" si="63"/>
        <v>0</v>
      </c>
      <c r="J253" s="65">
        <f t="shared" si="64"/>
        <v>0</v>
      </c>
      <c r="K253" s="65">
        <f t="shared" si="65"/>
        <v>0</v>
      </c>
      <c r="L253" s="65">
        <f t="shared" si="66"/>
        <v>0</v>
      </c>
      <c r="M253" s="66">
        <f t="shared" si="67"/>
        <v>0</v>
      </c>
      <c r="N253" s="66">
        <f t="shared" si="68"/>
        <v>0</v>
      </c>
      <c r="O253" s="66">
        <f t="shared" si="69"/>
        <v>0</v>
      </c>
      <c r="P253" s="66">
        <f t="shared" si="70"/>
        <v>3.2</v>
      </c>
      <c r="Q253" s="66">
        <f t="shared" si="71"/>
        <v>0</v>
      </c>
      <c r="R253" s="66">
        <f t="shared" si="72"/>
        <v>0</v>
      </c>
      <c r="S253" s="66">
        <f t="shared" si="73"/>
        <v>0</v>
      </c>
      <c r="T253" s="18">
        <f t="shared" si="74"/>
        <v>0</v>
      </c>
      <c r="U253" s="18">
        <f t="shared" si="75"/>
        <v>0</v>
      </c>
      <c r="V253" s="18">
        <f t="shared" si="76"/>
        <v>0</v>
      </c>
      <c r="W253" s="18">
        <f t="shared" si="77"/>
        <v>0</v>
      </c>
      <c r="X253" s="18">
        <f t="shared" si="78"/>
        <v>0</v>
      </c>
      <c r="Y253" s="65">
        <f t="shared" si="79"/>
        <v>3.2</v>
      </c>
    </row>
    <row r="254" spans="1:25" x14ac:dyDescent="0.2">
      <c r="A254" s="272" t="s">
        <v>567</v>
      </c>
      <c r="B254" s="18" t="s">
        <v>568</v>
      </c>
      <c r="C254" s="272" t="s">
        <v>113</v>
      </c>
      <c r="D254" s="272" t="s">
        <v>101</v>
      </c>
      <c r="E254" s="63"/>
      <c r="F254" s="274">
        <f t="shared" si="81"/>
        <v>0</v>
      </c>
      <c r="G254" s="272"/>
      <c r="H254" s="65">
        <f t="shared" si="62"/>
        <v>0</v>
      </c>
      <c r="I254" s="65">
        <f t="shared" si="63"/>
        <v>0</v>
      </c>
      <c r="J254" s="65">
        <f t="shared" si="64"/>
        <v>0</v>
      </c>
      <c r="K254" s="65">
        <f t="shared" si="65"/>
        <v>0</v>
      </c>
      <c r="L254" s="65">
        <f t="shared" si="66"/>
        <v>0</v>
      </c>
      <c r="M254" s="66">
        <f t="shared" si="67"/>
        <v>0</v>
      </c>
      <c r="N254" s="66">
        <f t="shared" si="68"/>
        <v>0</v>
      </c>
      <c r="O254" s="66">
        <f t="shared" si="69"/>
        <v>0</v>
      </c>
      <c r="P254" s="66">
        <f t="shared" si="70"/>
        <v>0</v>
      </c>
      <c r="Q254" s="66">
        <f t="shared" si="71"/>
        <v>0</v>
      </c>
      <c r="R254" s="66">
        <f t="shared" si="72"/>
        <v>0</v>
      </c>
      <c r="S254" s="66">
        <f t="shared" si="73"/>
        <v>0</v>
      </c>
      <c r="T254" s="18">
        <f t="shared" si="74"/>
        <v>0</v>
      </c>
      <c r="U254" s="18">
        <f t="shared" si="75"/>
        <v>0</v>
      </c>
      <c r="V254" s="18">
        <f t="shared" si="76"/>
        <v>0</v>
      </c>
      <c r="W254" s="18">
        <f t="shared" si="77"/>
        <v>0</v>
      </c>
      <c r="X254" s="18">
        <f t="shared" si="78"/>
        <v>0</v>
      </c>
      <c r="Y254" s="65">
        <f t="shared" si="79"/>
        <v>0</v>
      </c>
    </row>
    <row r="255" spans="1:25" x14ac:dyDescent="0.2">
      <c r="A255" s="272" t="s">
        <v>569</v>
      </c>
      <c r="B255" s="18" t="s">
        <v>818</v>
      </c>
      <c r="C255" s="272" t="s">
        <v>130</v>
      </c>
      <c r="D255" s="272" t="s">
        <v>109</v>
      </c>
      <c r="E255" s="63" t="s">
        <v>110</v>
      </c>
      <c r="F255" s="274">
        <f t="shared" si="81"/>
        <v>48.16</v>
      </c>
      <c r="G255" s="272">
        <v>11</v>
      </c>
      <c r="H255" s="65">
        <f t="shared" si="62"/>
        <v>0</v>
      </c>
      <c r="I255" s="65">
        <f t="shared" si="63"/>
        <v>0</v>
      </c>
      <c r="J255" s="65">
        <f t="shared" si="64"/>
        <v>0</v>
      </c>
      <c r="K255" s="65">
        <f t="shared" si="65"/>
        <v>0</v>
      </c>
      <c r="L255" s="65">
        <f t="shared" si="66"/>
        <v>0</v>
      </c>
      <c r="M255" s="66">
        <f t="shared" si="67"/>
        <v>0</v>
      </c>
      <c r="N255" s="66">
        <f t="shared" si="68"/>
        <v>0</v>
      </c>
      <c r="O255" s="66">
        <f t="shared" si="69"/>
        <v>0</v>
      </c>
      <c r="P255" s="66">
        <f t="shared" si="70"/>
        <v>0</v>
      </c>
      <c r="Q255" s="66">
        <f t="shared" si="71"/>
        <v>0</v>
      </c>
      <c r="R255" s="66">
        <f t="shared" si="72"/>
        <v>0</v>
      </c>
      <c r="S255" s="66">
        <f t="shared" si="73"/>
        <v>48.16</v>
      </c>
      <c r="T255" s="18">
        <f t="shared" si="74"/>
        <v>0</v>
      </c>
      <c r="U255" s="18">
        <f t="shared" si="75"/>
        <v>0</v>
      </c>
      <c r="V255" s="18">
        <f t="shared" si="76"/>
        <v>0</v>
      </c>
      <c r="W255" s="18">
        <f t="shared" si="77"/>
        <v>0</v>
      </c>
      <c r="X255" s="18">
        <f t="shared" si="78"/>
        <v>0</v>
      </c>
      <c r="Y255" s="65">
        <f t="shared" si="79"/>
        <v>48.16</v>
      </c>
    </row>
    <row r="256" spans="1:25" x14ac:dyDescent="0.2">
      <c r="A256" s="272" t="s">
        <v>571</v>
      </c>
      <c r="B256" s="18" t="s">
        <v>570</v>
      </c>
      <c r="C256" s="272" t="s">
        <v>130</v>
      </c>
      <c r="D256" s="272" t="s">
        <v>109</v>
      </c>
      <c r="E256" s="63" t="s">
        <v>144</v>
      </c>
      <c r="F256" s="274">
        <f t="shared" si="81"/>
        <v>40.159999999999997</v>
      </c>
      <c r="G256" s="272">
        <v>10</v>
      </c>
      <c r="H256" s="65">
        <f t="shared" si="62"/>
        <v>0</v>
      </c>
      <c r="I256" s="65">
        <f t="shared" si="63"/>
        <v>0</v>
      </c>
      <c r="J256" s="65">
        <f t="shared" si="64"/>
        <v>0</v>
      </c>
      <c r="K256" s="65">
        <f t="shared" si="65"/>
        <v>0</v>
      </c>
      <c r="L256" s="65">
        <f t="shared" si="66"/>
        <v>0</v>
      </c>
      <c r="M256" s="66">
        <f t="shared" si="67"/>
        <v>0</v>
      </c>
      <c r="N256" s="66">
        <f t="shared" si="68"/>
        <v>0</v>
      </c>
      <c r="O256" s="66">
        <f t="shared" si="69"/>
        <v>0</v>
      </c>
      <c r="P256" s="66">
        <f t="shared" si="70"/>
        <v>0</v>
      </c>
      <c r="Q256" s="66">
        <f t="shared" si="71"/>
        <v>0</v>
      </c>
      <c r="R256" s="66">
        <f t="shared" si="72"/>
        <v>40.159999999999997</v>
      </c>
      <c r="S256" s="66">
        <f t="shared" si="73"/>
        <v>0</v>
      </c>
      <c r="T256" s="18">
        <f t="shared" si="74"/>
        <v>0</v>
      </c>
      <c r="U256" s="18">
        <f t="shared" si="75"/>
        <v>0</v>
      </c>
      <c r="V256" s="18">
        <f t="shared" si="76"/>
        <v>0</v>
      </c>
      <c r="W256" s="18">
        <f t="shared" si="77"/>
        <v>0</v>
      </c>
      <c r="X256" s="18">
        <f t="shared" si="78"/>
        <v>0</v>
      </c>
      <c r="Y256" s="65">
        <f t="shared" si="79"/>
        <v>40.159999999999997</v>
      </c>
    </row>
    <row r="257" spans="1:25" x14ac:dyDescent="0.2">
      <c r="A257" s="272" t="s">
        <v>572</v>
      </c>
      <c r="B257" s="18" t="s">
        <v>573</v>
      </c>
      <c r="C257" s="272" t="s">
        <v>100</v>
      </c>
      <c r="D257" s="272" t="s">
        <v>101</v>
      </c>
      <c r="E257" s="63"/>
      <c r="F257" s="274">
        <f t="shared" si="81"/>
        <v>0</v>
      </c>
      <c r="G257" s="272"/>
      <c r="H257" s="65">
        <f t="shared" si="62"/>
        <v>0</v>
      </c>
      <c r="I257" s="65">
        <f t="shared" si="63"/>
        <v>0</v>
      </c>
      <c r="J257" s="65">
        <f t="shared" si="64"/>
        <v>0</v>
      </c>
      <c r="K257" s="65">
        <f t="shared" si="65"/>
        <v>0</v>
      </c>
      <c r="L257" s="65">
        <f t="shared" si="66"/>
        <v>0</v>
      </c>
      <c r="M257" s="66">
        <f t="shared" si="67"/>
        <v>0</v>
      </c>
      <c r="N257" s="66">
        <f t="shared" si="68"/>
        <v>0</v>
      </c>
      <c r="O257" s="66">
        <f t="shared" si="69"/>
        <v>0</v>
      </c>
      <c r="P257" s="66">
        <f t="shared" si="70"/>
        <v>0</v>
      </c>
      <c r="Q257" s="66">
        <f t="shared" si="71"/>
        <v>0</v>
      </c>
      <c r="R257" s="66">
        <f t="shared" si="72"/>
        <v>0</v>
      </c>
      <c r="S257" s="66">
        <f t="shared" si="73"/>
        <v>0</v>
      </c>
      <c r="T257" s="18">
        <f t="shared" si="74"/>
        <v>0</v>
      </c>
      <c r="U257" s="18">
        <f t="shared" si="75"/>
        <v>0</v>
      </c>
      <c r="V257" s="18">
        <f t="shared" si="76"/>
        <v>0</v>
      </c>
      <c r="W257" s="18">
        <f t="shared" si="77"/>
        <v>0</v>
      </c>
      <c r="X257" s="18">
        <f t="shared" si="78"/>
        <v>0</v>
      </c>
      <c r="Y257" s="65">
        <f t="shared" si="79"/>
        <v>0</v>
      </c>
    </row>
    <row r="258" spans="1:25" x14ac:dyDescent="0.2">
      <c r="A258" s="273" t="s">
        <v>574</v>
      </c>
      <c r="B258" s="159" t="s">
        <v>575</v>
      </c>
      <c r="C258" s="273" t="s">
        <v>113</v>
      </c>
      <c r="D258" s="273" t="s">
        <v>105</v>
      </c>
      <c r="E258" s="160" t="s">
        <v>180</v>
      </c>
      <c r="F258" s="274">
        <f t="shared" si="81"/>
        <v>22.52</v>
      </c>
      <c r="G258" s="272"/>
      <c r="H258" s="65">
        <f t="shared" si="62"/>
        <v>0</v>
      </c>
      <c r="I258" s="65">
        <f t="shared" si="63"/>
        <v>0</v>
      </c>
      <c r="J258" s="65">
        <f t="shared" si="64"/>
        <v>0</v>
      </c>
      <c r="K258" s="65">
        <f t="shared" si="65"/>
        <v>0</v>
      </c>
      <c r="L258" s="65">
        <f t="shared" si="66"/>
        <v>22.52</v>
      </c>
      <c r="M258" s="66">
        <f t="shared" si="67"/>
        <v>0</v>
      </c>
      <c r="N258" s="66">
        <f t="shared" si="68"/>
        <v>0</v>
      </c>
      <c r="O258" s="66">
        <f t="shared" si="69"/>
        <v>0</v>
      </c>
      <c r="P258" s="66">
        <f t="shared" si="70"/>
        <v>0</v>
      </c>
      <c r="Q258" s="66">
        <f t="shared" si="71"/>
        <v>0</v>
      </c>
      <c r="R258" s="66">
        <f t="shared" si="72"/>
        <v>0</v>
      </c>
      <c r="S258" s="66">
        <f t="shared" si="73"/>
        <v>0</v>
      </c>
      <c r="T258" s="18">
        <f t="shared" si="74"/>
        <v>0</v>
      </c>
      <c r="U258" s="18">
        <f t="shared" si="75"/>
        <v>0</v>
      </c>
      <c r="V258" s="18">
        <f t="shared" si="76"/>
        <v>0</v>
      </c>
      <c r="W258" s="18">
        <f t="shared" si="77"/>
        <v>0</v>
      </c>
      <c r="X258" s="18">
        <f t="shared" si="78"/>
        <v>0</v>
      </c>
      <c r="Y258" s="161">
        <f t="shared" si="79"/>
        <v>22.52</v>
      </c>
    </row>
    <row r="259" spans="1:25" x14ac:dyDescent="0.2">
      <c r="A259" s="272" t="s">
        <v>576</v>
      </c>
      <c r="B259" s="18" t="s">
        <v>577</v>
      </c>
      <c r="C259" s="272" t="s">
        <v>201</v>
      </c>
      <c r="D259" s="272" t="s">
        <v>101</v>
      </c>
      <c r="E259" s="63"/>
      <c r="F259" s="274">
        <f t="shared" si="81"/>
        <v>0</v>
      </c>
      <c r="G259" s="272"/>
      <c r="H259" s="65">
        <f t="shared" si="62"/>
        <v>0</v>
      </c>
      <c r="I259" s="65">
        <f t="shared" si="63"/>
        <v>0</v>
      </c>
      <c r="J259" s="65">
        <f t="shared" si="64"/>
        <v>0</v>
      </c>
      <c r="K259" s="65">
        <f t="shared" si="65"/>
        <v>0</v>
      </c>
      <c r="L259" s="65">
        <f t="shared" si="66"/>
        <v>0</v>
      </c>
      <c r="M259" s="66">
        <f t="shared" si="67"/>
        <v>0</v>
      </c>
      <c r="N259" s="66">
        <f t="shared" si="68"/>
        <v>0</v>
      </c>
      <c r="O259" s="66">
        <f t="shared" si="69"/>
        <v>0</v>
      </c>
      <c r="P259" s="66">
        <f t="shared" si="70"/>
        <v>0</v>
      </c>
      <c r="Q259" s="66">
        <f t="shared" si="71"/>
        <v>0</v>
      </c>
      <c r="R259" s="66">
        <f t="shared" si="72"/>
        <v>0</v>
      </c>
      <c r="S259" s="66">
        <f t="shared" si="73"/>
        <v>0</v>
      </c>
      <c r="T259" s="18">
        <f t="shared" si="74"/>
        <v>0</v>
      </c>
      <c r="U259" s="18">
        <f t="shared" si="75"/>
        <v>0</v>
      </c>
      <c r="V259" s="18">
        <f t="shared" si="76"/>
        <v>0</v>
      </c>
      <c r="W259" s="18">
        <f t="shared" si="77"/>
        <v>0</v>
      </c>
      <c r="X259" s="18">
        <f t="shared" si="78"/>
        <v>0</v>
      </c>
      <c r="Y259" s="65">
        <f t="shared" si="79"/>
        <v>0</v>
      </c>
    </row>
    <row r="260" spans="1:25" x14ac:dyDescent="0.2">
      <c r="A260" s="272" t="s">
        <v>578</v>
      </c>
      <c r="B260" s="18" t="s">
        <v>579</v>
      </c>
      <c r="C260" s="272" t="s">
        <v>124</v>
      </c>
      <c r="D260" s="272" t="s">
        <v>109</v>
      </c>
      <c r="E260" s="63" t="s">
        <v>12</v>
      </c>
      <c r="F260" s="274">
        <f t="shared" si="81"/>
        <v>16.68</v>
      </c>
      <c r="G260" s="272">
        <v>1</v>
      </c>
      <c r="H260" s="65">
        <f t="shared" ref="H260:H323" si="82">IF(E260="A",$B$379,0)</f>
        <v>0</v>
      </c>
      <c r="I260" s="65">
        <f t="shared" ref="I260:I323" si="83">IF(E260="B",$B$380,0)</f>
        <v>16.68</v>
      </c>
      <c r="J260" s="65">
        <f t="shared" ref="J260:J323" si="84">IF(E260="C",$B$381,0)</f>
        <v>0</v>
      </c>
      <c r="K260" s="65">
        <f t="shared" ref="K260:K323" si="85">IF(E260="D",$B$382,0)</f>
        <v>0</v>
      </c>
      <c r="L260" s="65">
        <f t="shared" ref="L260:L323" si="86">IF(E260="E",$B$383,0)</f>
        <v>0</v>
      </c>
      <c r="M260" s="66">
        <f t="shared" ref="M260:M323" si="87">IF(E260="F",$B$384,0)</f>
        <v>0</v>
      </c>
      <c r="N260" s="66">
        <f t="shared" ref="N260:N323" si="88">IF(E260="G",$B$385,0)</f>
        <v>0</v>
      </c>
      <c r="O260" s="66">
        <f t="shared" ref="O260:O323" si="89">IF(E260="H",$B$386,0)</f>
        <v>0</v>
      </c>
      <c r="P260" s="66">
        <f t="shared" ref="P260:P323" si="90">IF(E260="I",$B$387,0)</f>
        <v>0</v>
      </c>
      <c r="Q260" s="66">
        <f t="shared" ref="Q260:Q323" si="91">IF(E260="j",$B$388,0)</f>
        <v>0</v>
      </c>
      <c r="R260" s="66">
        <f t="shared" ref="R260:R323" si="92">IF(E260="k",$B$389,0)</f>
        <v>0</v>
      </c>
      <c r="S260" s="66">
        <f t="shared" ref="S260:S323" si="93">IF(E260="L",$B$390,0)</f>
        <v>0</v>
      </c>
      <c r="T260" s="18">
        <f t="shared" ref="T260:T323" si="94">IF(E260="AD-A",$B$392,0)</f>
        <v>0</v>
      </c>
      <c r="U260" s="18">
        <f t="shared" ref="U260:U323" si="95">IF(E260="AD-B",$B$393,0)</f>
        <v>0</v>
      </c>
      <c r="V260" s="18">
        <f t="shared" ref="V260:V323" si="96">IF(E260="ad-f",$B$394,0)</f>
        <v>0</v>
      </c>
      <c r="W260" s="18">
        <f t="shared" ref="W260:W323" si="97">IF(E260="ad-I",$B$395,0)</f>
        <v>0</v>
      </c>
      <c r="X260" s="18">
        <f t="shared" ref="X260:X323" si="98">IF(E260="ad-k",$B$396,0)</f>
        <v>0</v>
      </c>
      <c r="Y260" s="65">
        <f t="shared" ref="Y260:Y323" si="99">MAX(H260:X260)</f>
        <v>16.68</v>
      </c>
    </row>
    <row r="261" spans="1:25" x14ac:dyDescent="0.2">
      <c r="A261" s="272" t="s">
        <v>580</v>
      </c>
      <c r="B261" s="18" t="s">
        <v>581</v>
      </c>
      <c r="C261" s="272" t="s">
        <v>100</v>
      </c>
      <c r="D261" s="272" t="s">
        <v>101</v>
      </c>
      <c r="E261" s="63" t="s">
        <v>147</v>
      </c>
      <c r="F261" s="274">
        <f t="shared" si="81"/>
        <v>24.56</v>
      </c>
      <c r="G261" s="272"/>
      <c r="H261" s="65">
        <f t="shared" si="82"/>
        <v>0</v>
      </c>
      <c r="I261" s="65">
        <f t="shared" si="83"/>
        <v>0</v>
      </c>
      <c r="J261" s="65">
        <f t="shared" si="84"/>
        <v>0</v>
      </c>
      <c r="K261" s="65">
        <f t="shared" si="85"/>
        <v>0</v>
      </c>
      <c r="L261" s="65">
        <f t="shared" si="86"/>
        <v>0</v>
      </c>
      <c r="M261" s="66">
        <f t="shared" si="87"/>
        <v>24.56</v>
      </c>
      <c r="N261" s="66">
        <f t="shared" si="88"/>
        <v>0</v>
      </c>
      <c r="O261" s="66">
        <f t="shared" si="89"/>
        <v>0</v>
      </c>
      <c r="P261" s="66">
        <f t="shared" si="90"/>
        <v>0</v>
      </c>
      <c r="Q261" s="66">
        <f t="shared" si="91"/>
        <v>0</v>
      </c>
      <c r="R261" s="66">
        <f t="shared" si="92"/>
        <v>0</v>
      </c>
      <c r="S261" s="66">
        <f t="shared" si="93"/>
        <v>0</v>
      </c>
      <c r="T261" s="18">
        <f t="shared" si="94"/>
        <v>0</v>
      </c>
      <c r="U261" s="18">
        <f t="shared" si="95"/>
        <v>0</v>
      </c>
      <c r="V261" s="18">
        <f t="shared" si="96"/>
        <v>0</v>
      </c>
      <c r="W261" s="18">
        <f t="shared" si="97"/>
        <v>0</v>
      </c>
      <c r="X261" s="18">
        <f t="shared" si="98"/>
        <v>0</v>
      </c>
      <c r="Y261" s="65">
        <f t="shared" si="99"/>
        <v>24.56</v>
      </c>
    </row>
    <row r="262" spans="1:25" x14ac:dyDescent="0.2">
      <c r="A262" s="272" t="s">
        <v>582</v>
      </c>
      <c r="B262" s="18" t="s">
        <v>583</v>
      </c>
      <c r="C262" s="272" t="s">
        <v>100</v>
      </c>
      <c r="D262" s="272" t="s">
        <v>101</v>
      </c>
      <c r="E262" s="63"/>
      <c r="F262" s="274">
        <f t="shared" si="81"/>
        <v>0</v>
      </c>
      <c r="G262" s="272"/>
      <c r="H262" s="65">
        <f t="shared" si="82"/>
        <v>0</v>
      </c>
      <c r="I262" s="65">
        <f t="shared" si="83"/>
        <v>0</v>
      </c>
      <c r="J262" s="65">
        <f t="shared" si="84"/>
        <v>0</v>
      </c>
      <c r="K262" s="65">
        <f t="shared" si="85"/>
        <v>0</v>
      </c>
      <c r="L262" s="65">
        <f t="shared" si="86"/>
        <v>0</v>
      </c>
      <c r="M262" s="66">
        <f t="shared" si="87"/>
        <v>0</v>
      </c>
      <c r="N262" s="66">
        <f t="shared" si="88"/>
        <v>0</v>
      </c>
      <c r="O262" s="66">
        <f t="shared" si="89"/>
        <v>0</v>
      </c>
      <c r="P262" s="66">
        <f t="shared" si="90"/>
        <v>0</v>
      </c>
      <c r="Q262" s="66">
        <f t="shared" si="91"/>
        <v>0</v>
      </c>
      <c r="R262" s="66">
        <f t="shared" si="92"/>
        <v>0</v>
      </c>
      <c r="S262" s="66">
        <f t="shared" si="93"/>
        <v>0</v>
      </c>
      <c r="T262" s="18">
        <f t="shared" si="94"/>
        <v>0</v>
      </c>
      <c r="U262" s="18">
        <f t="shared" si="95"/>
        <v>0</v>
      </c>
      <c r="V262" s="18">
        <f t="shared" si="96"/>
        <v>0</v>
      </c>
      <c r="W262" s="18">
        <f t="shared" si="97"/>
        <v>0</v>
      </c>
      <c r="X262" s="18">
        <f t="shared" si="98"/>
        <v>0</v>
      </c>
      <c r="Y262" s="65">
        <f t="shared" si="99"/>
        <v>0</v>
      </c>
    </row>
    <row r="263" spans="1:25" x14ac:dyDescent="0.2">
      <c r="A263" s="272" t="s">
        <v>584</v>
      </c>
      <c r="B263" s="18" t="s">
        <v>585</v>
      </c>
      <c r="C263" s="272" t="s">
        <v>139</v>
      </c>
      <c r="D263" s="272" t="s">
        <v>101</v>
      </c>
      <c r="E263" s="63"/>
      <c r="F263" s="274">
        <f t="shared" si="81"/>
        <v>0</v>
      </c>
      <c r="G263" s="272"/>
      <c r="H263" s="65">
        <f t="shared" si="82"/>
        <v>0</v>
      </c>
      <c r="I263" s="65">
        <f t="shared" si="83"/>
        <v>0</v>
      </c>
      <c r="J263" s="65">
        <f t="shared" si="84"/>
        <v>0</v>
      </c>
      <c r="K263" s="65">
        <f t="shared" si="85"/>
        <v>0</v>
      </c>
      <c r="L263" s="65">
        <f t="shared" si="86"/>
        <v>0</v>
      </c>
      <c r="M263" s="66">
        <f t="shared" si="87"/>
        <v>0</v>
      </c>
      <c r="N263" s="66">
        <f t="shared" si="88"/>
        <v>0</v>
      </c>
      <c r="O263" s="66">
        <f t="shared" si="89"/>
        <v>0</v>
      </c>
      <c r="P263" s="66">
        <f t="shared" si="90"/>
        <v>0</v>
      </c>
      <c r="Q263" s="66">
        <f t="shared" si="91"/>
        <v>0</v>
      </c>
      <c r="R263" s="66">
        <f t="shared" si="92"/>
        <v>0</v>
      </c>
      <c r="S263" s="66">
        <f t="shared" si="93"/>
        <v>0</v>
      </c>
      <c r="T263" s="18">
        <f t="shared" si="94"/>
        <v>0</v>
      </c>
      <c r="U263" s="18">
        <f t="shared" si="95"/>
        <v>0</v>
      </c>
      <c r="V263" s="18">
        <f t="shared" si="96"/>
        <v>0</v>
      </c>
      <c r="W263" s="18">
        <f t="shared" si="97"/>
        <v>0</v>
      </c>
      <c r="X263" s="18">
        <f t="shared" si="98"/>
        <v>0</v>
      </c>
      <c r="Y263" s="65">
        <f t="shared" si="99"/>
        <v>0</v>
      </c>
    </row>
    <row r="264" spans="1:25" x14ac:dyDescent="0.2">
      <c r="A264" s="272" t="s">
        <v>586</v>
      </c>
      <c r="B264" s="18" t="s">
        <v>843</v>
      </c>
      <c r="C264" s="272" t="s">
        <v>124</v>
      </c>
      <c r="D264" s="272" t="s">
        <v>109</v>
      </c>
      <c r="E264" s="63" t="s">
        <v>180</v>
      </c>
      <c r="F264" s="274">
        <f t="shared" si="81"/>
        <v>22.52</v>
      </c>
      <c r="G264" s="272">
        <v>4</v>
      </c>
      <c r="H264" s="65">
        <f t="shared" si="82"/>
        <v>0</v>
      </c>
      <c r="I264" s="65">
        <f t="shared" si="83"/>
        <v>0</v>
      </c>
      <c r="J264" s="65">
        <f t="shared" si="84"/>
        <v>0</v>
      </c>
      <c r="K264" s="65">
        <f t="shared" si="85"/>
        <v>0</v>
      </c>
      <c r="L264" s="65">
        <f t="shared" si="86"/>
        <v>22.52</v>
      </c>
      <c r="M264" s="66">
        <f t="shared" si="87"/>
        <v>0</v>
      </c>
      <c r="N264" s="66">
        <f t="shared" si="88"/>
        <v>0</v>
      </c>
      <c r="O264" s="66">
        <f t="shared" si="89"/>
        <v>0</v>
      </c>
      <c r="P264" s="66">
        <f t="shared" si="90"/>
        <v>0</v>
      </c>
      <c r="Q264" s="66">
        <f t="shared" si="91"/>
        <v>0</v>
      </c>
      <c r="R264" s="66">
        <f t="shared" si="92"/>
        <v>0</v>
      </c>
      <c r="S264" s="66">
        <f t="shared" si="93"/>
        <v>0</v>
      </c>
      <c r="T264" s="18">
        <f t="shared" si="94"/>
        <v>0</v>
      </c>
      <c r="U264" s="18">
        <f t="shared" si="95"/>
        <v>0</v>
      </c>
      <c r="V264" s="18">
        <f t="shared" si="96"/>
        <v>0</v>
      </c>
      <c r="W264" s="18">
        <f t="shared" si="97"/>
        <v>0</v>
      </c>
      <c r="X264" s="18">
        <f t="shared" si="98"/>
        <v>0</v>
      </c>
      <c r="Y264" s="65">
        <f t="shared" si="99"/>
        <v>22.52</v>
      </c>
    </row>
    <row r="265" spans="1:25" x14ac:dyDescent="0.2">
      <c r="A265" s="272" t="s">
        <v>587</v>
      </c>
      <c r="B265" s="18" t="s">
        <v>588</v>
      </c>
      <c r="C265" s="272" t="s">
        <v>100</v>
      </c>
      <c r="D265" s="272" t="s">
        <v>101</v>
      </c>
      <c r="E265" s="63" t="s">
        <v>241</v>
      </c>
      <c r="F265" s="274">
        <f t="shared" si="81"/>
        <v>3.2</v>
      </c>
      <c r="G265" s="272"/>
      <c r="H265" s="65">
        <f t="shared" si="82"/>
        <v>0</v>
      </c>
      <c r="I265" s="65">
        <f t="shared" si="83"/>
        <v>0</v>
      </c>
      <c r="J265" s="65">
        <f t="shared" si="84"/>
        <v>0</v>
      </c>
      <c r="K265" s="65">
        <f t="shared" si="85"/>
        <v>0</v>
      </c>
      <c r="L265" s="65">
        <f t="shared" si="86"/>
        <v>0</v>
      </c>
      <c r="M265" s="66">
        <f t="shared" si="87"/>
        <v>0</v>
      </c>
      <c r="N265" s="66">
        <f t="shared" si="88"/>
        <v>0</v>
      </c>
      <c r="O265" s="66">
        <f t="shared" si="89"/>
        <v>0</v>
      </c>
      <c r="P265" s="66">
        <f t="shared" si="90"/>
        <v>3.2</v>
      </c>
      <c r="Q265" s="66">
        <f t="shared" si="91"/>
        <v>0</v>
      </c>
      <c r="R265" s="66">
        <f t="shared" si="92"/>
        <v>0</v>
      </c>
      <c r="S265" s="66">
        <f t="shared" si="93"/>
        <v>0</v>
      </c>
      <c r="T265" s="18">
        <f t="shared" si="94"/>
        <v>0</v>
      </c>
      <c r="U265" s="18">
        <f t="shared" si="95"/>
        <v>0</v>
      </c>
      <c r="V265" s="18">
        <f t="shared" si="96"/>
        <v>0</v>
      </c>
      <c r="W265" s="18">
        <f t="shared" si="97"/>
        <v>0</v>
      </c>
      <c r="X265" s="18">
        <f t="shared" si="98"/>
        <v>0</v>
      </c>
      <c r="Y265" s="65">
        <f t="shared" si="99"/>
        <v>3.2</v>
      </c>
    </row>
    <row r="266" spans="1:25" x14ac:dyDescent="0.2">
      <c r="A266" s="272" t="s">
        <v>589</v>
      </c>
      <c r="B266" s="18" t="s">
        <v>590</v>
      </c>
      <c r="C266" s="272" t="s">
        <v>139</v>
      </c>
      <c r="D266" s="272" t="s">
        <v>101</v>
      </c>
      <c r="E266" s="63"/>
      <c r="F266" s="274">
        <f t="shared" si="81"/>
        <v>0</v>
      </c>
      <c r="G266" s="272"/>
      <c r="H266" s="65">
        <f t="shared" si="82"/>
        <v>0</v>
      </c>
      <c r="I266" s="65">
        <f t="shared" si="83"/>
        <v>0</v>
      </c>
      <c r="J266" s="65">
        <f t="shared" si="84"/>
        <v>0</v>
      </c>
      <c r="K266" s="65">
        <f t="shared" si="85"/>
        <v>0</v>
      </c>
      <c r="L266" s="65">
        <f t="shared" si="86"/>
        <v>0</v>
      </c>
      <c r="M266" s="66">
        <f t="shared" si="87"/>
        <v>0</v>
      </c>
      <c r="N266" s="66">
        <f t="shared" si="88"/>
        <v>0</v>
      </c>
      <c r="O266" s="66">
        <f t="shared" si="89"/>
        <v>0</v>
      </c>
      <c r="P266" s="66">
        <f t="shared" si="90"/>
        <v>0</v>
      </c>
      <c r="Q266" s="66">
        <f t="shared" si="91"/>
        <v>0</v>
      </c>
      <c r="R266" s="66">
        <f t="shared" si="92"/>
        <v>0</v>
      </c>
      <c r="S266" s="66">
        <f t="shared" si="93"/>
        <v>0</v>
      </c>
      <c r="T266" s="18">
        <f t="shared" si="94"/>
        <v>0</v>
      </c>
      <c r="U266" s="18">
        <f t="shared" si="95"/>
        <v>0</v>
      </c>
      <c r="V266" s="18">
        <f t="shared" si="96"/>
        <v>0</v>
      </c>
      <c r="W266" s="18">
        <f t="shared" si="97"/>
        <v>0</v>
      </c>
      <c r="X266" s="18">
        <f t="shared" si="98"/>
        <v>0</v>
      </c>
      <c r="Y266" s="65">
        <f t="shared" si="99"/>
        <v>0</v>
      </c>
    </row>
    <row r="267" spans="1:25" x14ac:dyDescent="0.2">
      <c r="A267" s="272" t="s">
        <v>591</v>
      </c>
      <c r="B267" s="18" t="s">
        <v>592</v>
      </c>
      <c r="C267" s="272" t="s">
        <v>130</v>
      </c>
      <c r="D267" s="272" t="s">
        <v>101</v>
      </c>
      <c r="E267" s="63"/>
      <c r="F267" s="274">
        <f t="shared" si="81"/>
        <v>0</v>
      </c>
      <c r="G267" s="272"/>
      <c r="H267" s="65">
        <f t="shared" si="82"/>
        <v>0</v>
      </c>
      <c r="I267" s="65">
        <f t="shared" si="83"/>
        <v>0</v>
      </c>
      <c r="J267" s="65">
        <f t="shared" si="84"/>
        <v>0</v>
      </c>
      <c r="K267" s="65">
        <f t="shared" si="85"/>
        <v>0</v>
      </c>
      <c r="L267" s="65">
        <f t="shared" si="86"/>
        <v>0</v>
      </c>
      <c r="M267" s="66">
        <f t="shared" si="87"/>
        <v>0</v>
      </c>
      <c r="N267" s="66">
        <f t="shared" si="88"/>
        <v>0</v>
      </c>
      <c r="O267" s="66">
        <f t="shared" si="89"/>
        <v>0</v>
      </c>
      <c r="P267" s="66">
        <f t="shared" si="90"/>
        <v>0</v>
      </c>
      <c r="Q267" s="66">
        <f t="shared" si="91"/>
        <v>0</v>
      </c>
      <c r="R267" s="66">
        <f t="shared" si="92"/>
        <v>0</v>
      </c>
      <c r="S267" s="66">
        <f t="shared" si="93"/>
        <v>0</v>
      </c>
      <c r="T267" s="18">
        <f t="shared" si="94"/>
        <v>0</v>
      </c>
      <c r="U267" s="18">
        <f t="shared" si="95"/>
        <v>0</v>
      </c>
      <c r="V267" s="18">
        <f t="shared" si="96"/>
        <v>0</v>
      </c>
      <c r="W267" s="18">
        <f t="shared" si="97"/>
        <v>0</v>
      </c>
      <c r="X267" s="18">
        <f t="shared" si="98"/>
        <v>0</v>
      </c>
      <c r="Y267" s="65">
        <f t="shared" si="99"/>
        <v>0</v>
      </c>
    </row>
    <row r="268" spans="1:25" x14ac:dyDescent="0.2">
      <c r="A268" s="272" t="s">
        <v>593</v>
      </c>
      <c r="B268" s="18" t="s">
        <v>594</v>
      </c>
      <c r="C268" s="272" t="s">
        <v>100</v>
      </c>
      <c r="D268" s="272" t="s">
        <v>101</v>
      </c>
      <c r="E268" s="63"/>
      <c r="F268" s="274">
        <f t="shared" si="81"/>
        <v>0</v>
      </c>
      <c r="G268" s="272"/>
      <c r="H268" s="65">
        <f t="shared" si="82"/>
        <v>0</v>
      </c>
      <c r="I268" s="65">
        <f t="shared" si="83"/>
        <v>0</v>
      </c>
      <c r="J268" s="65">
        <f t="shared" si="84"/>
        <v>0</v>
      </c>
      <c r="K268" s="65">
        <f t="shared" si="85"/>
        <v>0</v>
      </c>
      <c r="L268" s="65">
        <f t="shared" si="86"/>
        <v>0</v>
      </c>
      <c r="M268" s="66">
        <f t="shared" si="87"/>
        <v>0</v>
      </c>
      <c r="N268" s="66">
        <f t="shared" si="88"/>
        <v>0</v>
      </c>
      <c r="O268" s="66">
        <f t="shared" si="89"/>
        <v>0</v>
      </c>
      <c r="P268" s="66">
        <f t="shared" si="90"/>
        <v>0</v>
      </c>
      <c r="Q268" s="66">
        <f t="shared" si="91"/>
        <v>0</v>
      </c>
      <c r="R268" s="66">
        <f t="shared" si="92"/>
        <v>0</v>
      </c>
      <c r="S268" s="66">
        <f t="shared" si="93"/>
        <v>0</v>
      </c>
      <c r="T268" s="18">
        <f t="shared" si="94"/>
        <v>0</v>
      </c>
      <c r="U268" s="18">
        <f t="shared" si="95"/>
        <v>0</v>
      </c>
      <c r="V268" s="18">
        <f t="shared" si="96"/>
        <v>0</v>
      </c>
      <c r="W268" s="18">
        <f t="shared" si="97"/>
        <v>0</v>
      </c>
      <c r="X268" s="18">
        <f t="shared" si="98"/>
        <v>0</v>
      </c>
      <c r="Y268" s="65">
        <f t="shared" si="99"/>
        <v>0</v>
      </c>
    </row>
    <row r="269" spans="1:25" x14ac:dyDescent="0.2">
      <c r="A269" s="272" t="s">
        <v>595</v>
      </c>
      <c r="B269" s="18" t="s">
        <v>596</v>
      </c>
      <c r="C269" s="272" t="s">
        <v>130</v>
      </c>
      <c r="D269" s="272" t="s">
        <v>109</v>
      </c>
      <c r="E269" s="63" t="s">
        <v>163</v>
      </c>
      <c r="F269" s="274">
        <f t="shared" si="81"/>
        <v>30.04</v>
      </c>
      <c r="G269" s="272">
        <v>7</v>
      </c>
      <c r="H269" s="65">
        <f t="shared" si="82"/>
        <v>0</v>
      </c>
      <c r="I269" s="65">
        <f t="shared" si="83"/>
        <v>0</v>
      </c>
      <c r="J269" s="65">
        <f t="shared" si="84"/>
        <v>0</v>
      </c>
      <c r="K269" s="65">
        <f t="shared" si="85"/>
        <v>0</v>
      </c>
      <c r="L269" s="65">
        <f t="shared" si="86"/>
        <v>0</v>
      </c>
      <c r="M269" s="66">
        <f t="shared" si="87"/>
        <v>0</v>
      </c>
      <c r="N269" s="66">
        <f t="shared" si="88"/>
        <v>0</v>
      </c>
      <c r="O269" s="66">
        <f t="shared" si="89"/>
        <v>30.04</v>
      </c>
      <c r="P269" s="66">
        <f t="shared" si="90"/>
        <v>0</v>
      </c>
      <c r="Q269" s="66">
        <f t="shared" si="91"/>
        <v>0</v>
      </c>
      <c r="R269" s="66">
        <f t="shared" si="92"/>
        <v>0</v>
      </c>
      <c r="S269" s="66">
        <f t="shared" si="93"/>
        <v>0</v>
      </c>
      <c r="T269" s="18">
        <f t="shared" si="94"/>
        <v>0</v>
      </c>
      <c r="U269" s="18">
        <f t="shared" si="95"/>
        <v>0</v>
      </c>
      <c r="V269" s="18">
        <f t="shared" si="96"/>
        <v>0</v>
      </c>
      <c r="W269" s="18">
        <f t="shared" si="97"/>
        <v>0</v>
      </c>
      <c r="X269" s="18">
        <f t="shared" si="98"/>
        <v>0</v>
      </c>
      <c r="Y269" s="65">
        <f t="shared" si="99"/>
        <v>30.04</v>
      </c>
    </row>
    <row r="270" spans="1:25" x14ac:dyDescent="0.2">
      <c r="A270" s="272" t="s">
        <v>597</v>
      </c>
      <c r="B270" s="18" t="s">
        <v>598</v>
      </c>
      <c r="C270" s="272" t="s">
        <v>100</v>
      </c>
      <c r="D270" s="272" t="s">
        <v>101</v>
      </c>
      <c r="E270" s="63"/>
      <c r="F270" s="274">
        <f t="shared" si="81"/>
        <v>0</v>
      </c>
      <c r="G270" s="272"/>
      <c r="H270" s="65">
        <f t="shared" si="82"/>
        <v>0</v>
      </c>
      <c r="I270" s="65">
        <f t="shared" si="83"/>
        <v>0</v>
      </c>
      <c r="J270" s="65">
        <f t="shared" si="84"/>
        <v>0</v>
      </c>
      <c r="K270" s="65">
        <f t="shared" si="85"/>
        <v>0</v>
      </c>
      <c r="L270" s="65">
        <f t="shared" si="86"/>
        <v>0</v>
      </c>
      <c r="M270" s="66">
        <f t="shared" si="87"/>
        <v>0</v>
      </c>
      <c r="N270" s="66">
        <f t="shared" si="88"/>
        <v>0</v>
      </c>
      <c r="O270" s="66">
        <f t="shared" si="89"/>
        <v>0</v>
      </c>
      <c r="P270" s="66">
        <f t="shared" si="90"/>
        <v>0</v>
      </c>
      <c r="Q270" s="66">
        <f t="shared" si="91"/>
        <v>0</v>
      </c>
      <c r="R270" s="66">
        <f t="shared" si="92"/>
        <v>0</v>
      </c>
      <c r="S270" s="66">
        <f t="shared" si="93"/>
        <v>0</v>
      </c>
      <c r="T270" s="18">
        <f t="shared" si="94"/>
        <v>0</v>
      </c>
      <c r="U270" s="18">
        <f t="shared" si="95"/>
        <v>0</v>
      </c>
      <c r="V270" s="18">
        <f t="shared" si="96"/>
        <v>0</v>
      </c>
      <c r="W270" s="18">
        <f t="shared" si="97"/>
        <v>0</v>
      </c>
      <c r="X270" s="18">
        <f t="shared" si="98"/>
        <v>0</v>
      </c>
      <c r="Y270" s="65">
        <f t="shared" si="99"/>
        <v>0</v>
      </c>
    </row>
    <row r="271" spans="1:25" x14ac:dyDescent="0.2">
      <c r="A271" s="272" t="s">
        <v>599</v>
      </c>
      <c r="B271" s="18" t="s">
        <v>600</v>
      </c>
      <c r="C271" s="272" t="s">
        <v>130</v>
      </c>
      <c r="D271" s="272" t="s">
        <v>101</v>
      </c>
      <c r="E271" s="63"/>
      <c r="F271" s="274">
        <f t="shared" si="81"/>
        <v>0</v>
      </c>
      <c r="G271" s="272"/>
      <c r="H271" s="65">
        <f t="shared" si="82"/>
        <v>0</v>
      </c>
      <c r="I271" s="65">
        <f t="shared" si="83"/>
        <v>0</v>
      </c>
      <c r="J271" s="65">
        <f t="shared" si="84"/>
        <v>0</v>
      </c>
      <c r="K271" s="65">
        <f t="shared" si="85"/>
        <v>0</v>
      </c>
      <c r="L271" s="65">
        <f t="shared" si="86"/>
        <v>0</v>
      </c>
      <c r="M271" s="66">
        <f t="shared" si="87"/>
        <v>0</v>
      </c>
      <c r="N271" s="66">
        <f t="shared" si="88"/>
        <v>0</v>
      </c>
      <c r="O271" s="66">
        <f t="shared" si="89"/>
        <v>0</v>
      </c>
      <c r="P271" s="66">
        <f t="shared" si="90"/>
        <v>0</v>
      </c>
      <c r="Q271" s="66">
        <f t="shared" si="91"/>
        <v>0</v>
      </c>
      <c r="R271" s="66">
        <f t="shared" si="92"/>
        <v>0</v>
      </c>
      <c r="S271" s="66">
        <f t="shared" si="93"/>
        <v>0</v>
      </c>
      <c r="T271" s="18">
        <f t="shared" si="94"/>
        <v>0</v>
      </c>
      <c r="U271" s="18">
        <f t="shared" si="95"/>
        <v>0</v>
      </c>
      <c r="V271" s="18">
        <f t="shared" si="96"/>
        <v>0</v>
      </c>
      <c r="W271" s="18">
        <f t="shared" si="97"/>
        <v>0</v>
      </c>
      <c r="X271" s="18">
        <f t="shared" si="98"/>
        <v>0</v>
      </c>
      <c r="Y271" s="65">
        <f t="shared" si="99"/>
        <v>0</v>
      </c>
    </row>
    <row r="272" spans="1:25" x14ac:dyDescent="0.2">
      <c r="A272" s="272" t="s">
        <v>601</v>
      </c>
      <c r="B272" s="18" t="s">
        <v>602</v>
      </c>
      <c r="C272" s="272" t="s">
        <v>130</v>
      </c>
      <c r="D272" s="272" t="s">
        <v>101</v>
      </c>
      <c r="E272" s="63"/>
      <c r="F272" s="274">
        <f t="shared" si="81"/>
        <v>0</v>
      </c>
      <c r="G272" s="272"/>
      <c r="H272" s="65">
        <f t="shared" si="82"/>
        <v>0</v>
      </c>
      <c r="I272" s="65">
        <f t="shared" si="83"/>
        <v>0</v>
      </c>
      <c r="J272" s="65">
        <f t="shared" si="84"/>
        <v>0</v>
      </c>
      <c r="K272" s="65">
        <f t="shared" si="85"/>
        <v>0</v>
      </c>
      <c r="L272" s="65">
        <f t="shared" si="86"/>
        <v>0</v>
      </c>
      <c r="M272" s="66">
        <f t="shared" si="87"/>
        <v>0</v>
      </c>
      <c r="N272" s="66">
        <f t="shared" si="88"/>
        <v>0</v>
      </c>
      <c r="O272" s="66">
        <f t="shared" si="89"/>
        <v>0</v>
      </c>
      <c r="P272" s="66">
        <f t="shared" si="90"/>
        <v>0</v>
      </c>
      <c r="Q272" s="66">
        <f t="shared" si="91"/>
        <v>0</v>
      </c>
      <c r="R272" s="66">
        <f t="shared" si="92"/>
        <v>0</v>
      </c>
      <c r="S272" s="66">
        <f t="shared" si="93"/>
        <v>0</v>
      </c>
      <c r="T272" s="18">
        <f t="shared" si="94"/>
        <v>0</v>
      </c>
      <c r="U272" s="18">
        <f t="shared" si="95"/>
        <v>0</v>
      </c>
      <c r="V272" s="18">
        <f t="shared" si="96"/>
        <v>0</v>
      </c>
      <c r="W272" s="18">
        <f t="shared" si="97"/>
        <v>0</v>
      </c>
      <c r="X272" s="18">
        <f t="shared" si="98"/>
        <v>0</v>
      </c>
      <c r="Y272" s="65">
        <f t="shared" si="99"/>
        <v>0</v>
      </c>
    </row>
    <row r="273" spans="1:25" x14ac:dyDescent="0.2">
      <c r="A273" s="272" t="s">
        <v>603</v>
      </c>
      <c r="B273" s="18" t="s">
        <v>604</v>
      </c>
      <c r="C273" s="272" t="s">
        <v>121</v>
      </c>
      <c r="D273" s="272" t="s">
        <v>248</v>
      </c>
      <c r="E273" s="63" t="s">
        <v>241</v>
      </c>
      <c r="F273" s="274">
        <f t="shared" si="81"/>
        <v>3.2</v>
      </c>
      <c r="G273" s="272"/>
      <c r="H273" s="65">
        <f t="shared" si="82"/>
        <v>0</v>
      </c>
      <c r="I273" s="65">
        <f t="shared" si="83"/>
        <v>0</v>
      </c>
      <c r="J273" s="65">
        <f t="shared" si="84"/>
        <v>0</v>
      </c>
      <c r="K273" s="65">
        <f t="shared" si="85"/>
        <v>0</v>
      </c>
      <c r="L273" s="65">
        <f t="shared" si="86"/>
        <v>0</v>
      </c>
      <c r="M273" s="66">
        <f t="shared" si="87"/>
        <v>0</v>
      </c>
      <c r="N273" s="66">
        <f t="shared" si="88"/>
        <v>0</v>
      </c>
      <c r="O273" s="66">
        <f t="shared" si="89"/>
        <v>0</v>
      </c>
      <c r="P273" s="66">
        <f t="shared" si="90"/>
        <v>3.2</v>
      </c>
      <c r="Q273" s="66">
        <f t="shared" si="91"/>
        <v>0</v>
      </c>
      <c r="R273" s="66">
        <f t="shared" si="92"/>
        <v>0</v>
      </c>
      <c r="S273" s="66">
        <f t="shared" si="93"/>
        <v>0</v>
      </c>
      <c r="T273" s="18">
        <f t="shared" si="94"/>
        <v>0</v>
      </c>
      <c r="U273" s="18">
        <f t="shared" si="95"/>
        <v>0</v>
      </c>
      <c r="V273" s="18">
        <f t="shared" si="96"/>
        <v>0</v>
      </c>
      <c r="W273" s="18">
        <f t="shared" si="97"/>
        <v>0</v>
      </c>
      <c r="X273" s="18">
        <f t="shared" si="98"/>
        <v>0</v>
      </c>
      <c r="Y273" s="65">
        <f t="shared" si="99"/>
        <v>3.2</v>
      </c>
    </row>
    <row r="274" spans="1:25" x14ac:dyDescent="0.2">
      <c r="A274" s="272" t="s">
        <v>605</v>
      </c>
      <c r="B274" s="18" t="s">
        <v>606</v>
      </c>
      <c r="C274" s="272" t="s">
        <v>121</v>
      </c>
      <c r="D274" s="272" t="s">
        <v>248</v>
      </c>
      <c r="E274" s="63" t="s">
        <v>163</v>
      </c>
      <c r="F274" s="274">
        <f t="shared" si="81"/>
        <v>30.04</v>
      </c>
      <c r="G274" s="272"/>
      <c r="H274" s="65">
        <f t="shared" si="82"/>
        <v>0</v>
      </c>
      <c r="I274" s="65">
        <f t="shared" si="83"/>
        <v>0</v>
      </c>
      <c r="J274" s="65">
        <f t="shared" si="84"/>
        <v>0</v>
      </c>
      <c r="K274" s="65">
        <f t="shared" si="85"/>
        <v>0</v>
      </c>
      <c r="L274" s="65">
        <f t="shared" si="86"/>
        <v>0</v>
      </c>
      <c r="M274" s="66">
        <f t="shared" si="87"/>
        <v>0</v>
      </c>
      <c r="N274" s="66">
        <f t="shared" si="88"/>
        <v>0</v>
      </c>
      <c r="O274" s="66">
        <f t="shared" si="89"/>
        <v>30.04</v>
      </c>
      <c r="P274" s="66">
        <f t="shared" si="90"/>
        <v>0</v>
      </c>
      <c r="Q274" s="66">
        <f t="shared" si="91"/>
        <v>0</v>
      </c>
      <c r="R274" s="66">
        <f t="shared" si="92"/>
        <v>0</v>
      </c>
      <c r="S274" s="66">
        <f t="shared" si="93"/>
        <v>0</v>
      </c>
      <c r="T274" s="18">
        <f t="shared" si="94"/>
        <v>0</v>
      </c>
      <c r="U274" s="18">
        <f t="shared" si="95"/>
        <v>0</v>
      </c>
      <c r="V274" s="18">
        <f t="shared" si="96"/>
        <v>0</v>
      </c>
      <c r="W274" s="18">
        <f t="shared" si="97"/>
        <v>0</v>
      </c>
      <c r="X274" s="18">
        <f t="shared" si="98"/>
        <v>0</v>
      </c>
      <c r="Y274" s="65">
        <f t="shared" si="99"/>
        <v>30.04</v>
      </c>
    </row>
    <row r="275" spans="1:25" x14ac:dyDescent="0.2">
      <c r="A275" s="272" t="s">
        <v>607</v>
      </c>
      <c r="B275" s="18" t="s">
        <v>608</v>
      </c>
      <c r="C275" s="272" t="s">
        <v>121</v>
      </c>
      <c r="D275" s="272" t="s">
        <v>248</v>
      </c>
      <c r="E275" s="63" t="s">
        <v>147</v>
      </c>
      <c r="F275" s="274">
        <f t="shared" si="81"/>
        <v>24.56</v>
      </c>
      <c r="G275" s="272"/>
      <c r="H275" s="65">
        <f t="shared" si="82"/>
        <v>0</v>
      </c>
      <c r="I275" s="65">
        <f t="shared" si="83"/>
        <v>0</v>
      </c>
      <c r="J275" s="65">
        <f t="shared" si="84"/>
        <v>0</v>
      </c>
      <c r="K275" s="65">
        <f t="shared" si="85"/>
        <v>0</v>
      </c>
      <c r="L275" s="65">
        <f t="shared" si="86"/>
        <v>0</v>
      </c>
      <c r="M275" s="66">
        <f t="shared" si="87"/>
        <v>24.56</v>
      </c>
      <c r="N275" s="66">
        <f t="shared" si="88"/>
        <v>0</v>
      </c>
      <c r="O275" s="66">
        <f t="shared" si="89"/>
        <v>0</v>
      </c>
      <c r="P275" s="66">
        <f t="shared" si="90"/>
        <v>0</v>
      </c>
      <c r="Q275" s="66">
        <f t="shared" si="91"/>
        <v>0</v>
      </c>
      <c r="R275" s="66">
        <f t="shared" si="92"/>
        <v>0</v>
      </c>
      <c r="S275" s="66">
        <f t="shared" si="93"/>
        <v>0</v>
      </c>
      <c r="T275" s="18">
        <f t="shared" si="94"/>
        <v>0</v>
      </c>
      <c r="U275" s="18">
        <f t="shared" si="95"/>
        <v>0</v>
      </c>
      <c r="V275" s="18">
        <f t="shared" si="96"/>
        <v>0</v>
      </c>
      <c r="W275" s="18">
        <f t="shared" si="97"/>
        <v>0</v>
      </c>
      <c r="X275" s="18">
        <f t="shared" si="98"/>
        <v>0</v>
      </c>
      <c r="Y275" s="65">
        <f t="shared" si="99"/>
        <v>24.56</v>
      </c>
    </row>
    <row r="276" spans="1:25" x14ac:dyDescent="0.2">
      <c r="A276" s="272" t="s">
        <v>609</v>
      </c>
      <c r="B276" s="18" t="s">
        <v>610</v>
      </c>
      <c r="C276" s="272" t="s">
        <v>100</v>
      </c>
      <c r="D276" s="272" t="s">
        <v>248</v>
      </c>
      <c r="E276" s="63"/>
      <c r="F276" s="274">
        <f t="shared" si="81"/>
        <v>0</v>
      </c>
      <c r="G276" s="272"/>
      <c r="H276" s="65">
        <f t="shared" si="82"/>
        <v>0</v>
      </c>
      <c r="I276" s="65">
        <f t="shared" si="83"/>
        <v>0</v>
      </c>
      <c r="J276" s="65">
        <f t="shared" si="84"/>
        <v>0</v>
      </c>
      <c r="K276" s="65">
        <f t="shared" si="85"/>
        <v>0</v>
      </c>
      <c r="L276" s="65">
        <f t="shared" si="86"/>
        <v>0</v>
      </c>
      <c r="M276" s="66">
        <f t="shared" si="87"/>
        <v>0</v>
      </c>
      <c r="N276" s="66">
        <f t="shared" si="88"/>
        <v>0</v>
      </c>
      <c r="O276" s="66">
        <f t="shared" si="89"/>
        <v>0</v>
      </c>
      <c r="P276" s="66">
        <f t="shared" si="90"/>
        <v>0</v>
      </c>
      <c r="Q276" s="66">
        <f t="shared" si="91"/>
        <v>0</v>
      </c>
      <c r="R276" s="66">
        <f t="shared" si="92"/>
        <v>0</v>
      </c>
      <c r="S276" s="66">
        <f t="shared" si="93"/>
        <v>0</v>
      </c>
      <c r="T276" s="18">
        <f t="shared" si="94"/>
        <v>0</v>
      </c>
      <c r="U276" s="18">
        <f t="shared" si="95"/>
        <v>0</v>
      </c>
      <c r="V276" s="18">
        <f t="shared" si="96"/>
        <v>0</v>
      </c>
      <c r="W276" s="18">
        <f t="shared" si="97"/>
        <v>0</v>
      </c>
      <c r="X276" s="18">
        <f t="shared" si="98"/>
        <v>0</v>
      </c>
      <c r="Y276" s="65">
        <f t="shared" si="99"/>
        <v>0</v>
      </c>
    </row>
    <row r="277" spans="1:25" x14ac:dyDescent="0.2">
      <c r="A277" s="277" t="s">
        <v>611</v>
      </c>
      <c r="B277" s="18" t="s">
        <v>612</v>
      </c>
      <c r="C277" s="272" t="s">
        <v>100</v>
      </c>
      <c r="D277" s="272" t="s">
        <v>248</v>
      </c>
      <c r="E277" s="63"/>
      <c r="F277" s="274">
        <f t="shared" si="81"/>
        <v>0</v>
      </c>
      <c r="G277" s="272"/>
      <c r="H277" s="65">
        <f t="shared" si="82"/>
        <v>0</v>
      </c>
      <c r="I277" s="65">
        <f t="shared" si="83"/>
        <v>0</v>
      </c>
      <c r="J277" s="65">
        <f t="shared" si="84"/>
        <v>0</v>
      </c>
      <c r="K277" s="65">
        <f t="shared" si="85"/>
        <v>0</v>
      </c>
      <c r="L277" s="65">
        <f t="shared" si="86"/>
        <v>0</v>
      </c>
      <c r="M277" s="66">
        <f t="shared" si="87"/>
        <v>0</v>
      </c>
      <c r="N277" s="66">
        <f t="shared" si="88"/>
        <v>0</v>
      </c>
      <c r="O277" s="66">
        <f t="shared" si="89"/>
        <v>0</v>
      </c>
      <c r="P277" s="66">
        <f t="shared" si="90"/>
        <v>0</v>
      </c>
      <c r="Q277" s="66">
        <f t="shared" si="91"/>
        <v>0</v>
      </c>
      <c r="R277" s="66">
        <f t="shared" si="92"/>
        <v>0</v>
      </c>
      <c r="S277" s="66">
        <f t="shared" si="93"/>
        <v>0</v>
      </c>
      <c r="T277" s="18">
        <f t="shared" si="94"/>
        <v>0</v>
      </c>
      <c r="U277" s="18">
        <f t="shared" si="95"/>
        <v>0</v>
      </c>
      <c r="V277" s="18">
        <f t="shared" si="96"/>
        <v>0</v>
      </c>
      <c r="W277" s="18">
        <f t="shared" si="97"/>
        <v>0</v>
      </c>
      <c r="X277" s="18">
        <f t="shared" si="98"/>
        <v>0</v>
      </c>
      <c r="Y277" s="65">
        <f t="shared" si="99"/>
        <v>0</v>
      </c>
    </row>
    <row r="278" spans="1:25" x14ac:dyDescent="0.2">
      <c r="A278" s="277" t="s">
        <v>613</v>
      </c>
      <c r="B278" s="18" t="s">
        <v>614</v>
      </c>
      <c r="C278" s="272" t="s">
        <v>100</v>
      </c>
      <c r="D278" s="272" t="s">
        <v>248</v>
      </c>
      <c r="E278" s="63"/>
      <c r="F278" s="274">
        <f t="shared" si="81"/>
        <v>0</v>
      </c>
      <c r="G278" s="272"/>
      <c r="H278" s="65">
        <f t="shared" si="82"/>
        <v>0</v>
      </c>
      <c r="I278" s="65">
        <f t="shared" si="83"/>
        <v>0</v>
      </c>
      <c r="J278" s="65">
        <f t="shared" si="84"/>
        <v>0</v>
      </c>
      <c r="K278" s="65">
        <f t="shared" si="85"/>
        <v>0</v>
      </c>
      <c r="L278" s="65">
        <f t="shared" si="86"/>
        <v>0</v>
      </c>
      <c r="M278" s="66">
        <f t="shared" si="87"/>
        <v>0</v>
      </c>
      <c r="N278" s="66">
        <f t="shared" si="88"/>
        <v>0</v>
      </c>
      <c r="O278" s="66">
        <f t="shared" si="89"/>
        <v>0</v>
      </c>
      <c r="P278" s="66">
        <f t="shared" si="90"/>
        <v>0</v>
      </c>
      <c r="Q278" s="66">
        <f t="shared" si="91"/>
        <v>0</v>
      </c>
      <c r="R278" s="66">
        <f t="shared" si="92"/>
        <v>0</v>
      </c>
      <c r="S278" s="66">
        <f t="shared" si="93"/>
        <v>0</v>
      </c>
      <c r="T278" s="18">
        <f t="shared" si="94"/>
        <v>0</v>
      </c>
      <c r="U278" s="18">
        <f t="shared" si="95"/>
        <v>0</v>
      </c>
      <c r="V278" s="18">
        <f t="shared" si="96"/>
        <v>0</v>
      </c>
      <c r="W278" s="18">
        <f t="shared" si="97"/>
        <v>0</v>
      </c>
      <c r="X278" s="18">
        <f t="shared" si="98"/>
        <v>0</v>
      </c>
      <c r="Y278" s="65">
        <f t="shared" si="99"/>
        <v>0</v>
      </c>
    </row>
    <row r="279" spans="1:25" x14ac:dyDescent="0.2">
      <c r="A279" s="272" t="s">
        <v>615</v>
      </c>
      <c r="B279" s="18" t="s">
        <v>812</v>
      </c>
      <c r="C279" s="272" t="s">
        <v>121</v>
      </c>
      <c r="D279" s="272" t="s">
        <v>248</v>
      </c>
      <c r="E279" s="63" t="s">
        <v>160</v>
      </c>
      <c r="F279" s="274">
        <f t="shared" ref="F279:F310" si="100">MAX(H279:S279)</f>
        <v>36.56</v>
      </c>
      <c r="G279" s="272"/>
      <c r="H279" s="65">
        <f t="shared" si="82"/>
        <v>0</v>
      </c>
      <c r="I279" s="65">
        <f t="shared" si="83"/>
        <v>0</v>
      </c>
      <c r="J279" s="65">
        <f t="shared" si="84"/>
        <v>0</v>
      </c>
      <c r="K279" s="65">
        <f t="shared" si="85"/>
        <v>0</v>
      </c>
      <c r="L279" s="65">
        <f t="shared" si="86"/>
        <v>0</v>
      </c>
      <c r="M279" s="66">
        <f t="shared" si="87"/>
        <v>0</v>
      </c>
      <c r="N279" s="66">
        <f t="shared" si="88"/>
        <v>0</v>
      </c>
      <c r="O279" s="66">
        <f t="shared" si="89"/>
        <v>0</v>
      </c>
      <c r="P279" s="66">
        <f t="shared" si="90"/>
        <v>0</v>
      </c>
      <c r="Q279" s="66">
        <f t="shared" si="91"/>
        <v>36.56</v>
      </c>
      <c r="R279" s="66">
        <f t="shared" si="92"/>
        <v>0</v>
      </c>
      <c r="S279" s="66">
        <f t="shared" si="93"/>
        <v>0</v>
      </c>
      <c r="T279" s="18">
        <f t="shared" si="94"/>
        <v>0</v>
      </c>
      <c r="U279" s="18">
        <f t="shared" si="95"/>
        <v>0</v>
      </c>
      <c r="V279" s="18">
        <f t="shared" si="96"/>
        <v>0</v>
      </c>
      <c r="W279" s="18">
        <f t="shared" si="97"/>
        <v>0</v>
      </c>
      <c r="X279" s="18">
        <f t="shared" si="98"/>
        <v>0</v>
      </c>
      <c r="Y279" s="65">
        <f t="shared" si="99"/>
        <v>36.56</v>
      </c>
    </row>
    <row r="280" spans="1:25" x14ac:dyDescent="0.2">
      <c r="A280" s="272" t="s">
        <v>616</v>
      </c>
      <c r="B280" s="18" t="s">
        <v>811</v>
      </c>
      <c r="C280" s="272" t="s">
        <v>121</v>
      </c>
      <c r="D280" s="272" t="s">
        <v>248</v>
      </c>
      <c r="E280" s="63" t="s">
        <v>241</v>
      </c>
      <c r="F280" s="274">
        <f t="shared" si="100"/>
        <v>3.2</v>
      </c>
      <c r="G280" s="272"/>
      <c r="H280" s="65">
        <f t="shared" si="82"/>
        <v>0</v>
      </c>
      <c r="I280" s="65">
        <f t="shared" si="83"/>
        <v>0</v>
      </c>
      <c r="J280" s="65">
        <f t="shared" si="84"/>
        <v>0</v>
      </c>
      <c r="K280" s="65">
        <f t="shared" si="85"/>
        <v>0</v>
      </c>
      <c r="L280" s="65">
        <f t="shared" si="86"/>
        <v>0</v>
      </c>
      <c r="M280" s="66">
        <f t="shared" si="87"/>
        <v>0</v>
      </c>
      <c r="N280" s="66">
        <f t="shared" si="88"/>
        <v>0</v>
      </c>
      <c r="O280" s="66">
        <f t="shared" si="89"/>
        <v>0</v>
      </c>
      <c r="P280" s="66">
        <f t="shared" si="90"/>
        <v>3.2</v>
      </c>
      <c r="Q280" s="66">
        <f t="shared" si="91"/>
        <v>0</v>
      </c>
      <c r="R280" s="66">
        <f t="shared" si="92"/>
        <v>0</v>
      </c>
      <c r="S280" s="66">
        <f t="shared" si="93"/>
        <v>0</v>
      </c>
      <c r="T280" s="18">
        <f t="shared" si="94"/>
        <v>0</v>
      </c>
      <c r="U280" s="18">
        <f t="shared" si="95"/>
        <v>0</v>
      </c>
      <c r="V280" s="18">
        <f t="shared" si="96"/>
        <v>0</v>
      </c>
      <c r="W280" s="18">
        <f t="shared" si="97"/>
        <v>0</v>
      </c>
      <c r="X280" s="18">
        <f t="shared" si="98"/>
        <v>0</v>
      </c>
      <c r="Y280" s="65">
        <f t="shared" si="99"/>
        <v>3.2</v>
      </c>
    </row>
    <row r="281" spans="1:25" x14ac:dyDescent="0.2">
      <c r="A281" s="272" t="s">
        <v>617</v>
      </c>
      <c r="B281" s="18" t="s">
        <v>618</v>
      </c>
      <c r="C281" s="272" t="s">
        <v>130</v>
      </c>
      <c r="D281" s="272" t="s">
        <v>109</v>
      </c>
      <c r="E281" s="63" t="s">
        <v>180</v>
      </c>
      <c r="F281" s="274">
        <f t="shared" si="100"/>
        <v>22.52</v>
      </c>
      <c r="G281" s="272">
        <v>4</v>
      </c>
      <c r="H281" s="65">
        <f t="shared" si="82"/>
        <v>0</v>
      </c>
      <c r="I281" s="65">
        <f t="shared" si="83"/>
        <v>0</v>
      </c>
      <c r="J281" s="65">
        <f t="shared" si="84"/>
        <v>0</v>
      </c>
      <c r="K281" s="65">
        <f t="shared" si="85"/>
        <v>0</v>
      </c>
      <c r="L281" s="65">
        <f t="shared" si="86"/>
        <v>22.52</v>
      </c>
      <c r="M281" s="66">
        <f t="shared" si="87"/>
        <v>0</v>
      </c>
      <c r="N281" s="66">
        <f t="shared" si="88"/>
        <v>0</v>
      </c>
      <c r="O281" s="66">
        <f t="shared" si="89"/>
        <v>0</v>
      </c>
      <c r="P281" s="66">
        <f t="shared" si="90"/>
        <v>0</v>
      </c>
      <c r="Q281" s="66">
        <f t="shared" si="91"/>
        <v>0</v>
      </c>
      <c r="R281" s="66">
        <f t="shared" si="92"/>
        <v>0</v>
      </c>
      <c r="S281" s="66">
        <f t="shared" si="93"/>
        <v>0</v>
      </c>
      <c r="T281" s="18">
        <f t="shared" si="94"/>
        <v>0</v>
      </c>
      <c r="U281" s="18">
        <f t="shared" si="95"/>
        <v>0</v>
      </c>
      <c r="V281" s="18">
        <f t="shared" si="96"/>
        <v>0</v>
      </c>
      <c r="W281" s="18">
        <f t="shared" si="97"/>
        <v>0</v>
      </c>
      <c r="X281" s="18">
        <f t="shared" si="98"/>
        <v>0</v>
      </c>
      <c r="Y281" s="65">
        <f t="shared" si="99"/>
        <v>22.52</v>
      </c>
    </row>
    <row r="282" spans="1:25" x14ac:dyDescent="0.2">
      <c r="A282" s="272" t="s">
        <v>886</v>
      </c>
      <c r="B282" s="18" t="s">
        <v>887</v>
      </c>
      <c r="C282" s="272" t="s">
        <v>100</v>
      </c>
      <c r="D282" s="272" t="s">
        <v>101</v>
      </c>
      <c r="E282" s="63" t="s">
        <v>228</v>
      </c>
      <c r="F282" s="274">
        <f t="shared" si="100"/>
        <v>26.8</v>
      </c>
      <c r="G282" s="272"/>
      <c r="H282" s="65">
        <f t="shared" si="82"/>
        <v>0</v>
      </c>
      <c r="I282" s="65">
        <f t="shared" si="83"/>
        <v>0</v>
      </c>
      <c r="J282" s="65">
        <f t="shared" si="84"/>
        <v>0</v>
      </c>
      <c r="K282" s="65">
        <f t="shared" si="85"/>
        <v>0</v>
      </c>
      <c r="L282" s="65">
        <f t="shared" si="86"/>
        <v>0</v>
      </c>
      <c r="M282" s="66">
        <f t="shared" si="87"/>
        <v>0</v>
      </c>
      <c r="N282" s="66">
        <f t="shared" si="88"/>
        <v>26.8</v>
      </c>
      <c r="O282" s="66">
        <f t="shared" si="89"/>
        <v>0</v>
      </c>
      <c r="P282" s="66">
        <f t="shared" si="90"/>
        <v>0</v>
      </c>
      <c r="Q282" s="66">
        <f t="shared" si="91"/>
        <v>0</v>
      </c>
      <c r="R282" s="66">
        <f t="shared" si="92"/>
        <v>0</v>
      </c>
      <c r="S282" s="66">
        <f t="shared" si="93"/>
        <v>0</v>
      </c>
      <c r="T282" s="18">
        <f t="shared" si="94"/>
        <v>0</v>
      </c>
      <c r="U282" s="18">
        <f t="shared" si="95"/>
        <v>0</v>
      </c>
      <c r="V282" s="18">
        <f t="shared" si="96"/>
        <v>0</v>
      </c>
      <c r="W282" s="18">
        <f t="shared" si="97"/>
        <v>0</v>
      </c>
      <c r="X282" s="18">
        <f t="shared" si="98"/>
        <v>0</v>
      </c>
      <c r="Y282" s="65">
        <f t="shared" si="99"/>
        <v>26.8</v>
      </c>
    </row>
    <row r="283" spans="1:25" x14ac:dyDescent="0.2">
      <c r="A283" s="272" t="s">
        <v>619</v>
      </c>
      <c r="B283" s="18" t="s">
        <v>620</v>
      </c>
      <c r="C283" s="272" t="s">
        <v>124</v>
      </c>
      <c r="D283" s="272" t="s">
        <v>101</v>
      </c>
      <c r="E283" s="63"/>
      <c r="F283" s="274">
        <f t="shared" si="100"/>
        <v>0</v>
      </c>
      <c r="G283" s="272"/>
      <c r="H283" s="65">
        <f t="shared" si="82"/>
        <v>0</v>
      </c>
      <c r="I283" s="65">
        <f t="shared" si="83"/>
        <v>0</v>
      </c>
      <c r="J283" s="65">
        <f t="shared" si="84"/>
        <v>0</v>
      </c>
      <c r="K283" s="65">
        <f t="shared" si="85"/>
        <v>0</v>
      </c>
      <c r="L283" s="65">
        <f t="shared" si="86"/>
        <v>0</v>
      </c>
      <c r="M283" s="66">
        <f t="shared" si="87"/>
        <v>0</v>
      </c>
      <c r="N283" s="66">
        <f t="shared" si="88"/>
        <v>0</v>
      </c>
      <c r="O283" s="66">
        <f t="shared" si="89"/>
        <v>0</v>
      </c>
      <c r="P283" s="66">
        <f t="shared" si="90"/>
        <v>0</v>
      </c>
      <c r="Q283" s="66">
        <f t="shared" si="91"/>
        <v>0</v>
      </c>
      <c r="R283" s="66">
        <f t="shared" si="92"/>
        <v>0</v>
      </c>
      <c r="S283" s="66">
        <f t="shared" si="93"/>
        <v>0</v>
      </c>
      <c r="T283" s="18">
        <f t="shared" si="94"/>
        <v>0</v>
      </c>
      <c r="U283" s="18">
        <f t="shared" si="95"/>
        <v>0</v>
      </c>
      <c r="V283" s="18">
        <f t="shared" si="96"/>
        <v>0</v>
      </c>
      <c r="W283" s="18">
        <f t="shared" si="97"/>
        <v>0</v>
      </c>
      <c r="X283" s="18">
        <f t="shared" si="98"/>
        <v>0</v>
      </c>
      <c r="Y283" s="65">
        <f t="shared" si="99"/>
        <v>0</v>
      </c>
    </row>
    <row r="284" spans="1:25" x14ac:dyDescent="0.2">
      <c r="A284" s="272" t="s">
        <v>623</v>
      </c>
      <c r="B284" s="18" t="s">
        <v>624</v>
      </c>
      <c r="C284" s="272" t="s">
        <v>124</v>
      </c>
      <c r="D284" s="272" t="s">
        <v>101</v>
      </c>
      <c r="E284" s="63"/>
      <c r="F284" s="274">
        <f t="shared" si="100"/>
        <v>0</v>
      </c>
      <c r="G284" s="272"/>
      <c r="H284" s="65">
        <f t="shared" si="82"/>
        <v>0</v>
      </c>
      <c r="I284" s="65">
        <f t="shared" si="83"/>
        <v>0</v>
      </c>
      <c r="J284" s="65">
        <f t="shared" si="84"/>
        <v>0</v>
      </c>
      <c r="K284" s="65">
        <f t="shared" si="85"/>
        <v>0</v>
      </c>
      <c r="L284" s="65">
        <f t="shared" si="86"/>
        <v>0</v>
      </c>
      <c r="M284" s="66">
        <f t="shared" si="87"/>
        <v>0</v>
      </c>
      <c r="N284" s="66">
        <f t="shared" si="88"/>
        <v>0</v>
      </c>
      <c r="O284" s="66">
        <f t="shared" si="89"/>
        <v>0</v>
      </c>
      <c r="P284" s="66">
        <f t="shared" si="90"/>
        <v>0</v>
      </c>
      <c r="Q284" s="66">
        <f t="shared" si="91"/>
        <v>0</v>
      </c>
      <c r="R284" s="66">
        <f t="shared" si="92"/>
        <v>0</v>
      </c>
      <c r="S284" s="66">
        <f t="shared" si="93"/>
        <v>0</v>
      </c>
      <c r="T284" s="18">
        <f t="shared" si="94"/>
        <v>0</v>
      </c>
      <c r="U284" s="18">
        <f t="shared" si="95"/>
        <v>0</v>
      </c>
      <c r="V284" s="18">
        <f t="shared" si="96"/>
        <v>0</v>
      </c>
      <c r="W284" s="18">
        <f t="shared" si="97"/>
        <v>0</v>
      </c>
      <c r="X284" s="18">
        <f t="shared" si="98"/>
        <v>0</v>
      </c>
      <c r="Y284" s="65">
        <f t="shared" si="99"/>
        <v>0</v>
      </c>
    </row>
    <row r="285" spans="1:25" x14ac:dyDescent="0.2">
      <c r="A285" s="272" t="s">
        <v>625</v>
      </c>
      <c r="B285" s="18" t="s">
        <v>626</v>
      </c>
      <c r="C285" s="272" t="s">
        <v>124</v>
      </c>
      <c r="D285" s="272" t="s">
        <v>101</v>
      </c>
      <c r="E285" s="63" t="s">
        <v>106</v>
      </c>
      <c r="F285" s="274">
        <f t="shared" si="100"/>
        <v>18.64</v>
      </c>
      <c r="G285" s="272">
        <v>2</v>
      </c>
      <c r="H285" s="65">
        <f t="shared" si="82"/>
        <v>0</v>
      </c>
      <c r="I285" s="65">
        <f t="shared" si="83"/>
        <v>0</v>
      </c>
      <c r="J285" s="65">
        <f t="shared" si="84"/>
        <v>18.64</v>
      </c>
      <c r="K285" s="65">
        <f t="shared" si="85"/>
        <v>0</v>
      </c>
      <c r="L285" s="65">
        <f t="shared" si="86"/>
        <v>0</v>
      </c>
      <c r="M285" s="66">
        <f t="shared" si="87"/>
        <v>0</v>
      </c>
      <c r="N285" s="66">
        <f t="shared" si="88"/>
        <v>0</v>
      </c>
      <c r="O285" s="66">
        <f t="shared" si="89"/>
        <v>0</v>
      </c>
      <c r="P285" s="66">
        <f t="shared" si="90"/>
        <v>0</v>
      </c>
      <c r="Q285" s="66">
        <f t="shared" si="91"/>
        <v>0</v>
      </c>
      <c r="R285" s="66">
        <f t="shared" si="92"/>
        <v>0</v>
      </c>
      <c r="S285" s="66">
        <f t="shared" si="93"/>
        <v>0</v>
      </c>
      <c r="T285" s="18">
        <f t="shared" si="94"/>
        <v>0</v>
      </c>
      <c r="U285" s="18">
        <f t="shared" si="95"/>
        <v>0</v>
      </c>
      <c r="V285" s="18">
        <f t="shared" si="96"/>
        <v>0</v>
      </c>
      <c r="W285" s="18">
        <f t="shared" si="97"/>
        <v>0</v>
      </c>
      <c r="X285" s="18">
        <f t="shared" si="98"/>
        <v>0</v>
      </c>
      <c r="Y285" s="65">
        <f t="shared" si="99"/>
        <v>18.64</v>
      </c>
    </row>
    <row r="286" spans="1:25" x14ac:dyDescent="0.2">
      <c r="A286" s="272" t="s">
        <v>627</v>
      </c>
      <c r="B286" s="18" t="s">
        <v>628</v>
      </c>
      <c r="C286" s="272" t="s">
        <v>124</v>
      </c>
      <c r="D286" s="272" t="s">
        <v>109</v>
      </c>
      <c r="E286" s="63" t="s">
        <v>180</v>
      </c>
      <c r="F286" s="274">
        <f t="shared" si="100"/>
        <v>22.52</v>
      </c>
      <c r="G286" s="272">
        <v>4</v>
      </c>
      <c r="H286" s="65">
        <f t="shared" si="82"/>
        <v>0</v>
      </c>
      <c r="I286" s="65">
        <f t="shared" si="83"/>
        <v>0</v>
      </c>
      <c r="J286" s="65">
        <f t="shared" si="84"/>
        <v>0</v>
      </c>
      <c r="K286" s="65">
        <f t="shared" si="85"/>
        <v>0</v>
      </c>
      <c r="L286" s="65">
        <f t="shared" si="86"/>
        <v>22.52</v>
      </c>
      <c r="M286" s="66">
        <f t="shared" si="87"/>
        <v>0</v>
      </c>
      <c r="N286" s="66">
        <f t="shared" si="88"/>
        <v>0</v>
      </c>
      <c r="O286" s="66">
        <f t="shared" si="89"/>
        <v>0</v>
      </c>
      <c r="P286" s="66">
        <f t="shared" si="90"/>
        <v>0</v>
      </c>
      <c r="Q286" s="66">
        <f t="shared" si="91"/>
        <v>0</v>
      </c>
      <c r="R286" s="66">
        <f t="shared" si="92"/>
        <v>0</v>
      </c>
      <c r="S286" s="66">
        <f t="shared" si="93"/>
        <v>0</v>
      </c>
      <c r="T286" s="18">
        <f t="shared" si="94"/>
        <v>0</v>
      </c>
      <c r="U286" s="18">
        <f t="shared" si="95"/>
        <v>0</v>
      </c>
      <c r="V286" s="18">
        <f t="shared" si="96"/>
        <v>0</v>
      </c>
      <c r="W286" s="18">
        <f t="shared" si="97"/>
        <v>0</v>
      </c>
      <c r="X286" s="18">
        <f t="shared" si="98"/>
        <v>0</v>
      </c>
      <c r="Y286" s="65">
        <f t="shared" si="99"/>
        <v>22.52</v>
      </c>
    </row>
    <row r="287" spans="1:25" x14ac:dyDescent="0.2">
      <c r="A287" s="272" t="s">
        <v>629</v>
      </c>
      <c r="B287" s="18" t="s">
        <v>630</v>
      </c>
      <c r="C287" s="272" t="s">
        <v>104</v>
      </c>
      <c r="D287" s="272" t="s">
        <v>105</v>
      </c>
      <c r="E287" s="63" t="s">
        <v>228</v>
      </c>
      <c r="F287" s="274">
        <f t="shared" si="100"/>
        <v>26.8</v>
      </c>
      <c r="G287" s="272">
        <v>6</v>
      </c>
      <c r="H287" s="65">
        <f t="shared" si="82"/>
        <v>0</v>
      </c>
      <c r="I287" s="65">
        <f t="shared" si="83"/>
        <v>0</v>
      </c>
      <c r="J287" s="65">
        <f t="shared" si="84"/>
        <v>0</v>
      </c>
      <c r="K287" s="65">
        <f t="shared" si="85"/>
        <v>0</v>
      </c>
      <c r="L287" s="65">
        <f t="shared" si="86"/>
        <v>0</v>
      </c>
      <c r="M287" s="66">
        <f t="shared" si="87"/>
        <v>0</v>
      </c>
      <c r="N287" s="66">
        <f t="shared" si="88"/>
        <v>26.8</v>
      </c>
      <c r="O287" s="66">
        <f t="shared" si="89"/>
        <v>0</v>
      </c>
      <c r="P287" s="66">
        <f t="shared" si="90"/>
        <v>0</v>
      </c>
      <c r="Q287" s="66">
        <f t="shared" si="91"/>
        <v>0</v>
      </c>
      <c r="R287" s="66">
        <f t="shared" si="92"/>
        <v>0</v>
      </c>
      <c r="S287" s="66">
        <f t="shared" si="93"/>
        <v>0</v>
      </c>
      <c r="T287" s="18">
        <f t="shared" si="94"/>
        <v>0</v>
      </c>
      <c r="U287" s="18">
        <f t="shared" si="95"/>
        <v>0</v>
      </c>
      <c r="V287" s="18">
        <f t="shared" si="96"/>
        <v>0</v>
      </c>
      <c r="W287" s="18">
        <f t="shared" si="97"/>
        <v>0</v>
      </c>
      <c r="X287" s="18">
        <f t="shared" si="98"/>
        <v>0</v>
      </c>
      <c r="Y287" s="65">
        <f t="shared" si="99"/>
        <v>26.8</v>
      </c>
    </row>
    <row r="288" spans="1:25" x14ac:dyDescent="0.2">
      <c r="A288" s="272" t="s">
        <v>890</v>
      </c>
      <c r="B288" s="18" t="s">
        <v>891</v>
      </c>
      <c r="C288" s="272" t="s">
        <v>100</v>
      </c>
      <c r="D288" s="272" t="s">
        <v>101</v>
      </c>
      <c r="E288" s="63" t="s">
        <v>106</v>
      </c>
      <c r="F288" s="274">
        <f t="shared" si="100"/>
        <v>18.64</v>
      </c>
      <c r="G288" s="272"/>
      <c r="H288" s="65">
        <f t="shared" si="82"/>
        <v>0</v>
      </c>
      <c r="I288" s="65">
        <f t="shared" si="83"/>
        <v>0</v>
      </c>
      <c r="J288" s="65">
        <f t="shared" si="84"/>
        <v>18.64</v>
      </c>
      <c r="K288" s="65">
        <f t="shared" si="85"/>
        <v>0</v>
      </c>
      <c r="L288" s="65">
        <f t="shared" si="86"/>
        <v>0</v>
      </c>
      <c r="M288" s="66">
        <f t="shared" si="87"/>
        <v>0</v>
      </c>
      <c r="N288" s="66">
        <f t="shared" si="88"/>
        <v>0</v>
      </c>
      <c r="O288" s="66">
        <f t="shared" si="89"/>
        <v>0</v>
      </c>
      <c r="P288" s="66">
        <f t="shared" si="90"/>
        <v>0</v>
      </c>
      <c r="Q288" s="66">
        <f t="shared" si="91"/>
        <v>0</v>
      </c>
      <c r="R288" s="66">
        <f t="shared" si="92"/>
        <v>0</v>
      </c>
      <c r="S288" s="66">
        <f t="shared" si="93"/>
        <v>0</v>
      </c>
      <c r="T288" s="18">
        <f t="shared" si="94"/>
        <v>0</v>
      </c>
      <c r="U288" s="18">
        <f t="shared" si="95"/>
        <v>0</v>
      </c>
      <c r="V288" s="18">
        <f t="shared" si="96"/>
        <v>0</v>
      </c>
      <c r="W288" s="18">
        <f t="shared" si="97"/>
        <v>0</v>
      </c>
      <c r="X288" s="18">
        <f t="shared" si="98"/>
        <v>0</v>
      </c>
      <c r="Y288" s="65">
        <f t="shared" si="99"/>
        <v>18.64</v>
      </c>
    </row>
    <row r="289" spans="1:25" x14ac:dyDescent="0.2">
      <c r="A289" s="272" t="s">
        <v>888</v>
      </c>
      <c r="B289" s="18" t="s">
        <v>889</v>
      </c>
      <c r="C289" s="272" t="s">
        <v>100</v>
      </c>
      <c r="D289" s="272" t="s">
        <v>101</v>
      </c>
      <c r="E289" s="63" t="s">
        <v>163</v>
      </c>
      <c r="F289" s="274">
        <f t="shared" si="100"/>
        <v>30.04</v>
      </c>
      <c r="G289" s="272"/>
      <c r="H289" s="65">
        <f t="shared" si="82"/>
        <v>0</v>
      </c>
      <c r="I289" s="65">
        <f t="shared" si="83"/>
        <v>0</v>
      </c>
      <c r="J289" s="65">
        <f t="shared" si="84"/>
        <v>0</v>
      </c>
      <c r="K289" s="65">
        <f t="shared" si="85"/>
        <v>0</v>
      </c>
      <c r="L289" s="65">
        <f t="shared" si="86"/>
        <v>0</v>
      </c>
      <c r="M289" s="66">
        <f t="shared" si="87"/>
        <v>0</v>
      </c>
      <c r="N289" s="66">
        <f t="shared" si="88"/>
        <v>0</v>
      </c>
      <c r="O289" s="66">
        <f t="shared" si="89"/>
        <v>30.04</v>
      </c>
      <c r="P289" s="66">
        <f t="shared" si="90"/>
        <v>0</v>
      </c>
      <c r="Q289" s="66">
        <f t="shared" si="91"/>
        <v>0</v>
      </c>
      <c r="R289" s="66">
        <f t="shared" si="92"/>
        <v>0</v>
      </c>
      <c r="S289" s="66">
        <f t="shared" si="93"/>
        <v>0</v>
      </c>
      <c r="T289" s="18">
        <f t="shared" si="94"/>
        <v>0</v>
      </c>
      <c r="U289" s="18">
        <f t="shared" si="95"/>
        <v>0</v>
      </c>
      <c r="V289" s="18">
        <f t="shared" si="96"/>
        <v>0</v>
      </c>
      <c r="W289" s="18">
        <f t="shared" si="97"/>
        <v>0</v>
      </c>
      <c r="X289" s="18">
        <f t="shared" si="98"/>
        <v>0</v>
      </c>
      <c r="Y289" s="65">
        <f t="shared" si="99"/>
        <v>30.04</v>
      </c>
    </row>
    <row r="290" spans="1:25" x14ac:dyDescent="0.2">
      <c r="A290" s="272" t="s">
        <v>631</v>
      </c>
      <c r="B290" s="18" t="s">
        <v>632</v>
      </c>
      <c r="C290" s="272" t="s">
        <v>100</v>
      </c>
      <c r="D290" s="272" t="s">
        <v>101</v>
      </c>
      <c r="E290" s="63"/>
      <c r="F290" s="274">
        <f t="shared" si="100"/>
        <v>0</v>
      </c>
      <c r="G290" s="272"/>
      <c r="H290" s="65">
        <f t="shared" si="82"/>
        <v>0</v>
      </c>
      <c r="I290" s="65">
        <f t="shared" si="83"/>
        <v>0</v>
      </c>
      <c r="J290" s="65">
        <f t="shared" si="84"/>
        <v>0</v>
      </c>
      <c r="K290" s="65">
        <f t="shared" si="85"/>
        <v>0</v>
      </c>
      <c r="L290" s="65">
        <f t="shared" si="86"/>
        <v>0</v>
      </c>
      <c r="M290" s="66">
        <f t="shared" si="87"/>
        <v>0</v>
      </c>
      <c r="N290" s="66">
        <f t="shared" si="88"/>
        <v>0</v>
      </c>
      <c r="O290" s="66">
        <f t="shared" si="89"/>
        <v>0</v>
      </c>
      <c r="P290" s="66">
        <f t="shared" si="90"/>
        <v>0</v>
      </c>
      <c r="Q290" s="66">
        <f t="shared" si="91"/>
        <v>0</v>
      </c>
      <c r="R290" s="66">
        <f t="shared" si="92"/>
        <v>0</v>
      </c>
      <c r="S290" s="66">
        <f t="shared" si="93"/>
        <v>0</v>
      </c>
      <c r="T290" s="18">
        <f t="shared" si="94"/>
        <v>0</v>
      </c>
      <c r="U290" s="18">
        <f t="shared" si="95"/>
        <v>0</v>
      </c>
      <c r="V290" s="18">
        <f t="shared" si="96"/>
        <v>0</v>
      </c>
      <c r="W290" s="18">
        <f t="shared" si="97"/>
        <v>0</v>
      </c>
      <c r="X290" s="18">
        <f t="shared" si="98"/>
        <v>0</v>
      </c>
      <c r="Y290" s="65">
        <f t="shared" si="99"/>
        <v>0</v>
      </c>
    </row>
    <row r="291" spans="1:25" x14ac:dyDescent="0.2">
      <c r="A291" s="272" t="s">
        <v>633</v>
      </c>
      <c r="B291" s="18" t="s">
        <v>634</v>
      </c>
      <c r="C291" s="272" t="s">
        <v>130</v>
      </c>
      <c r="D291" s="272" t="s">
        <v>109</v>
      </c>
      <c r="E291" s="63" t="s">
        <v>163</v>
      </c>
      <c r="F291" s="274">
        <f t="shared" si="100"/>
        <v>30.04</v>
      </c>
      <c r="G291" s="272">
        <v>7</v>
      </c>
      <c r="H291" s="65">
        <f t="shared" si="82"/>
        <v>0</v>
      </c>
      <c r="I291" s="65">
        <f t="shared" si="83"/>
        <v>0</v>
      </c>
      <c r="J291" s="65">
        <f t="shared" si="84"/>
        <v>0</v>
      </c>
      <c r="K291" s="65">
        <f t="shared" si="85"/>
        <v>0</v>
      </c>
      <c r="L291" s="65">
        <f t="shared" si="86"/>
        <v>0</v>
      </c>
      <c r="M291" s="66">
        <f t="shared" si="87"/>
        <v>0</v>
      </c>
      <c r="N291" s="66">
        <f t="shared" si="88"/>
        <v>0</v>
      </c>
      <c r="O291" s="66">
        <f t="shared" si="89"/>
        <v>30.04</v>
      </c>
      <c r="P291" s="66">
        <f t="shared" si="90"/>
        <v>0</v>
      </c>
      <c r="Q291" s="66">
        <f t="shared" si="91"/>
        <v>0</v>
      </c>
      <c r="R291" s="66">
        <f t="shared" si="92"/>
        <v>0</v>
      </c>
      <c r="S291" s="66">
        <f t="shared" si="93"/>
        <v>0</v>
      </c>
      <c r="T291" s="18">
        <f t="shared" si="94"/>
        <v>0</v>
      </c>
      <c r="U291" s="18">
        <f t="shared" si="95"/>
        <v>0</v>
      </c>
      <c r="V291" s="18">
        <f t="shared" si="96"/>
        <v>0</v>
      </c>
      <c r="W291" s="18">
        <f t="shared" si="97"/>
        <v>0</v>
      </c>
      <c r="X291" s="18">
        <f t="shared" si="98"/>
        <v>0</v>
      </c>
      <c r="Y291" s="65">
        <f t="shared" si="99"/>
        <v>30.04</v>
      </c>
    </row>
    <row r="292" spans="1:25" x14ac:dyDescent="0.2">
      <c r="A292" s="272" t="s">
        <v>635</v>
      </c>
      <c r="B292" s="18" t="s">
        <v>636</v>
      </c>
      <c r="C292" s="272" t="s">
        <v>201</v>
      </c>
      <c r="D292" s="272" t="s">
        <v>101</v>
      </c>
      <c r="E292" s="63"/>
      <c r="F292" s="274">
        <f t="shared" si="100"/>
        <v>0</v>
      </c>
      <c r="G292" s="272"/>
      <c r="H292" s="65">
        <f t="shared" si="82"/>
        <v>0</v>
      </c>
      <c r="I292" s="65">
        <f t="shared" si="83"/>
        <v>0</v>
      </c>
      <c r="J292" s="65">
        <f t="shared" si="84"/>
        <v>0</v>
      </c>
      <c r="K292" s="65">
        <f t="shared" si="85"/>
        <v>0</v>
      </c>
      <c r="L292" s="65">
        <f t="shared" si="86"/>
        <v>0</v>
      </c>
      <c r="M292" s="66">
        <f t="shared" si="87"/>
        <v>0</v>
      </c>
      <c r="N292" s="66">
        <f t="shared" si="88"/>
        <v>0</v>
      </c>
      <c r="O292" s="66">
        <f t="shared" si="89"/>
        <v>0</v>
      </c>
      <c r="P292" s="66">
        <f t="shared" si="90"/>
        <v>0</v>
      </c>
      <c r="Q292" s="66">
        <f t="shared" si="91"/>
        <v>0</v>
      </c>
      <c r="R292" s="66">
        <f t="shared" si="92"/>
        <v>0</v>
      </c>
      <c r="S292" s="66">
        <f t="shared" si="93"/>
        <v>0</v>
      </c>
      <c r="T292" s="18">
        <f t="shared" si="94"/>
        <v>0</v>
      </c>
      <c r="U292" s="18">
        <f t="shared" si="95"/>
        <v>0</v>
      </c>
      <c r="V292" s="18">
        <f t="shared" si="96"/>
        <v>0</v>
      </c>
      <c r="W292" s="18">
        <f t="shared" si="97"/>
        <v>0</v>
      </c>
      <c r="X292" s="18">
        <f t="shared" si="98"/>
        <v>0</v>
      </c>
      <c r="Y292" s="65">
        <f t="shared" si="99"/>
        <v>0</v>
      </c>
    </row>
    <row r="293" spans="1:25" x14ac:dyDescent="0.2">
      <c r="A293" s="272" t="s">
        <v>637</v>
      </c>
      <c r="B293" s="18" t="s">
        <v>638</v>
      </c>
      <c r="C293" s="272" t="s">
        <v>121</v>
      </c>
      <c r="D293" s="272" t="s">
        <v>109</v>
      </c>
      <c r="E293" s="63" t="s">
        <v>110</v>
      </c>
      <c r="F293" s="274">
        <f t="shared" si="100"/>
        <v>48.16</v>
      </c>
      <c r="G293" s="272">
        <v>11</v>
      </c>
      <c r="H293" s="65">
        <f t="shared" si="82"/>
        <v>0</v>
      </c>
      <c r="I293" s="65">
        <f t="shared" si="83"/>
        <v>0</v>
      </c>
      <c r="J293" s="65">
        <f t="shared" si="84"/>
        <v>0</v>
      </c>
      <c r="K293" s="65">
        <f t="shared" si="85"/>
        <v>0</v>
      </c>
      <c r="L293" s="65">
        <f t="shared" si="86"/>
        <v>0</v>
      </c>
      <c r="M293" s="66">
        <f t="shared" si="87"/>
        <v>0</v>
      </c>
      <c r="N293" s="66">
        <f t="shared" si="88"/>
        <v>0</v>
      </c>
      <c r="O293" s="66">
        <f t="shared" si="89"/>
        <v>0</v>
      </c>
      <c r="P293" s="66">
        <f t="shared" si="90"/>
        <v>0</v>
      </c>
      <c r="Q293" s="66">
        <f t="shared" si="91"/>
        <v>0</v>
      </c>
      <c r="R293" s="66">
        <f t="shared" si="92"/>
        <v>0</v>
      </c>
      <c r="S293" s="66">
        <f t="shared" si="93"/>
        <v>48.16</v>
      </c>
      <c r="T293" s="18">
        <f t="shared" si="94"/>
        <v>0</v>
      </c>
      <c r="U293" s="18">
        <f t="shared" si="95"/>
        <v>0</v>
      </c>
      <c r="V293" s="18">
        <f t="shared" si="96"/>
        <v>0</v>
      </c>
      <c r="W293" s="18">
        <f t="shared" si="97"/>
        <v>0</v>
      </c>
      <c r="X293" s="18">
        <f t="shared" si="98"/>
        <v>0</v>
      </c>
      <c r="Y293" s="65">
        <f t="shared" si="99"/>
        <v>48.16</v>
      </c>
    </row>
    <row r="294" spans="1:25" x14ac:dyDescent="0.2">
      <c r="A294" s="272" t="s">
        <v>639</v>
      </c>
      <c r="B294" s="18" t="s">
        <v>640</v>
      </c>
      <c r="C294" s="272" t="s">
        <v>121</v>
      </c>
      <c r="D294" s="272" t="s">
        <v>109</v>
      </c>
      <c r="E294" s="63" t="s">
        <v>144</v>
      </c>
      <c r="F294" s="274">
        <f t="shared" si="100"/>
        <v>40.159999999999997</v>
      </c>
      <c r="G294" s="272">
        <v>10</v>
      </c>
      <c r="H294" s="65">
        <f t="shared" si="82"/>
        <v>0</v>
      </c>
      <c r="I294" s="65">
        <f t="shared" si="83"/>
        <v>0</v>
      </c>
      <c r="J294" s="65">
        <f t="shared" si="84"/>
        <v>0</v>
      </c>
      <c r="K294" s="65">
        <f t="shared" si="85"/>
        <v>0</v>
      </c>
      <c r="L294" s="65">
        <f t="shared" si="86"/>
        <v>0</v>
      </c>
      <c r="M294" s="66">
        <f t="shared" si="87"/>
        <v>0</v>
      </c>
      <c r="N294" s="66">
        <f t="shared" si="88"/>
        <v>0</v>
      </c>
      <c r="O294" s="66">
        <f t="shared" si="89"/>
        <v>0</v>
      </c>
      <c r="P294" s="66">
        <f t="shared" si="90"/>
        <v>0</v>
      </c>
      <c r="Q294" s="66">
        <f t="shared" si="91"/>
        <v>0</v>
      </c>
      <c r="R294" s="66">
        <f t="shared" si="92"/>
        <v>40.159999999999997</v>
      </c>
      <c r="S294" s="66">
        <f t="shared" si="93"/>
        <v>0</v>
      </c>
      <c r="T294" s="18">
        <f t="shared" si="94"/>
        <v>0</v>
      </c>
      <c r="U294" s="18">
        <f t="shared" si="95"/>
        <v>0</v>
      </c>
      <c r="V294" s="18">
        <f t="shared" si="96"/>
        <v>0</v>
      </c>
      <c r="W294" s="18">
        <f t="shared" si="97"/>
        <v>0</v>
      </c>
      <c r="X294" s="18">
        <f t="shared" si="98"/>
        <v>0</v>
      </c>
      <c r="Y294" s="65">
        <f t="shared" si="99"/>
        <v>40.159999999999997</v>
      </c>
    </row>
    <row r="295" spans="1:25" x14ac:dyDescent="0.2">
      <c r="A295" s="272" t="s">
        <v>641</v>
      </c>
      <c r="B295" s="18" t="s">
        <v>642</v>
      </c>
      <c r="C295" s="272" t="s">
        <v>121</v>
      </c>
      <c r="D295" s="272" t="s">
        <v>109</v>
      </c>
      <c r="E295" s="63" t="s">
        <v>163</v>
      </c>
      <c r="F295" s="274">
        <f t="shared" si="100"/>
        <v>30.04</v>
      </c>
      <c r="G295" s="272">
        <v>7</v>
      </c>
      <c r="H295" s="65">
        <f t="shared" si="82"/>
        <v>0</v>
      </c>
      <c r="I295" s="65">
        <f t="shared" si="83"/>
        <v>0</v>
      </c>
      <c r="J295" s="65">
        <f t="shared" si="84"/>
        <v>0</v>
      </c>
      <c r="K295" s="65">
        <f t="shared" si="85"/>
        <v>0</v>
      </c>
      <c r="L295" s="65">
        <f t="shared" si="86"/>
        <v>0</v>
      </c>
      <c r="M295" s="66">
        <f t="shared" si="87"/>
        <v>0</v>
      </c>
      <c r="N295" s="66">
        <f t="shared" si="88"/>
        <v>0</v>
      </c>
      <c r="O295" s="66">
        <f t="shared" si="89"/>
        <v>30.04</v>
      </c>
      <c r="P295" s="66">
        <f t="shared" si="90"/>
        <v>0</v>
      </c>
      <c r="Q295" s="66">
        <f t="shared" si="91"/>
        <v>0</v>
      </c>
      <c r="R295" s="66">
        <f t="shared" si="92"/>
        <v>0</v>
      </c>
      <c r="S295" s="66">
        <f t="shared" si="93"/>
        <v>0</v>
      </c>
      <c r="T295" s="18">
        <f t="shared" si="94"/>
        <v>0</v>
      </c>
      <c r="U295" s="18">
        <f t="shared" si="95"/>
        <v>0</v>
      </c>
      <c r="V295" s="18">
        <f t="shared" si="96"/>
        <v>0</v>
      </c>
      <c r="W295" s="18">
        <f t="shared" si="97"/>
        <v>0</v>
      </c>
      <c r="X295" s="18">
        <f t="shared" si="98"/>
        <v>0</v>
      </c>
      <c r="Y295" s="65">
        <f t="shared" si="99"/>
        <v>30.04</v>
      </c>
    </row>
    <row r="296" spans="1:25" x14ac:dyDescent="0.2">
      <c r="A296" s="273" t="s">
        <v>944</v>
      </c>
      <c r="B296" s="159" t="s">
        <v>945</v>
      </c>
      <c r="C296" s="273" t="s">
        <v>121</v>
      </c>
      <c r="D296" s="273" t="s">
        <v>109</v>
      </c>
      <c r="E296" s="160" t="s">
        <v>144</v>
      </c>
      <c r="F296" s="274">
        <f t="shared" si="100"/>
        <v>40.159999999999997</v>
      </c>
      <c r="G296" s="272"/>
      <c r="H296" s="65">
        <f t="shared" si="82"/>
        <v>0</v>
      </c>
      <c r="I296" s="65">
        <f t="shared" si="83"/>
        <v>0</v>
      </c>
      <c r="J296" s="65">
        <f t="shared" si="84"/>
        <v>0</v>
      </c>
      <c r="K296" s="65">
        <f t="shared" si="85"/>
        <v>0</v>
      </c>
      <c r="L296" s="65">
        <f t="shared" si="86"/>
        <v>0</v>
      </c>
      <c r="M296" s="66">
        <f t="shared" si="87"/>
        <v>0</v>
      </c>
      <c r="N296" s="66">
        <f t="shared" si="88"/>
        <v>0</v>
      </c>
      <c r="O296" s="66">
        <f t="shared" si="89"/>
        <v>0</v>
      </c>
      <c r="P296" s="66">
        <f t="shared" si="90"/>
        <v>0</v>
      </c>
      <c r="Q296" s="66">
        <f t="shared" si="91"/>
        <v>0</v>
      </c>
      <c r="R296" s="66">
        <f t="shared" si="92"/>
        <v>40.159999999999997</v>
      </c>
      <c r="S296" s="66">
        <f t="shared" si="93"/>
        <v>0</v>
      </c>
      <c r="T296" s="18">
        <f t="shared" si="94"/>
        <v>0</v>
      </c>
      <c r="U296" s="18">
        <f t="shared" si="95"/>
        <v>0</v>
      </c>
      <c r="V296" s="18">
        <f t="shared" si="96"/>
        <v>0</v>
      </c>
      <c r="W296" s="18">
        <f t="shared" si="97"/>
        <v>0</v>
      </c>
      <c r="X296" s="18">
        <f t="shared" si="98"/>
        <v>0</v>
      </c>
      <c r="Y296" s="161">
        <f t="shared" si="99"/>
        <v>40.159999999999997</v>
      </c>
    </row>
    <row r="297" spans="1:25" x14ac:dyDescent="0.2">
      <c r="A297" s="272" t="s">
        <v>643</v>
      </c>
      <c r="B297" s="18" t="s">
        <v>644</v>
      </c>
      <c r="C297" s="272" t="s">
        <v>139</v>
      </c>
      <c r="D297" s="272" t="s">
        <v>101</v>
      </c>
      <c r="E297" s="63"/>
      <c r="F297" s="274">
        <f t="shared" si="100"/>
        <v>0</v>
      </c>
      <c r="G297" s="272"/>
      <c r="H297" s="65">
        <f t="shared" si="82"/>
        <v>0</v>
      </c>
      <c r="I297" s="65">
        <f t="shared" si="83"/>
        <v>0</v>
      </c>
      <c r="J297" s="65">
        <f t="shared" si="84"/>
        <v>0</v>
      </c>
      <c r="K297" s="65">
        <f t="shared" si="85"/>
        <v>0</v>
      </c>
      <c r="L297" s="65">
        <f t="shared" si="86"/>
        <v>0</v>
      </c>
      <c r="M297" s="66">
        <f t="shared" si="87"/>
        <v>0</v>
      </c>
      <c r="N297" s="66">
        <f t="shared" si="88"/>
        <v>0</v>
      </c>
      <c r="O297" s="66">
        <f t="shared" si="89"/>
        <v>0</v>
      </c>
      <c r="P297" s="66">
        <f t="shared" si="90"/>
        <v>0</v>
      </c>
      <c r="Q297" s="66">
        <f t="shared" si="91"/>
        <v>0</v>
      </c>
      <c r="R297" s="66">
        <f t="shared" si="92"/>
        <v>0</v>
      </c>
      <c r="S297" s="66">
        <f t="shared" si="93"/>
        <v>0</v>
      </c>
      <c r="T297" s="18">
        <f t="shared" si="94"/>
        <v>0</v>
      </c>
      <c r="U297" s="18">
        <f t="shared" si="95"/>
        <v>0</v>
      </c>
      <c r="V297" s="18">
        <f t="shared" si="96"/>
        <v>0</v>
      </c>
      <c r="W297" s="18">
        <f t="shared" si="97"/>
        <v>0</v>
      </c>
      <c r="X297" s="18">
        <f t="shared" si="98"/>
        <v>0</v>
      </c>
      <c r="Y297" s="65">
        <f t="shared" si="99"/>
        <v>0</v>
      </c>
    </row>
    <row r="298" spans="1:25" x14ac:dyDescent="0.2">
      <c r="A298" s="272" t="s">
        <v>645</v>
      </c>
      <c r="B298" s="18" t="s">
        <v>646</v>
      </c>
      <c r="C298" s="272" t="s">
        <v>124</v>
      </c>
      <c r="D298" s="272" t="s">
        <v>109</v>
      </c>
      <c r="E298" s="63" t="s">
        <v>163</v>
      </c>
      <c r="F298" s="274">
        <f t="shared" si="100"/>
        <v>30.04</v>
      </c>
      <c r="G298" s="272">
        <v>7</v>
      </c>
      <c r="H298" s="65">
        <f t="shared" si="82"/>
        <v>0</v>
      </c>
      <c r="I298" s="65">
        <f t="shared" si="83"/>
        <v>0</v>
      </c>
      <c r="J298" s="65">
        <f t="shared" si="84"/>
        <v>0</v>
      </c>
      <c r="K298" s="65">
        <f t="shared" si="85"/>
        <v>0</v>
      </c>
      <c r="L298" s="65">
        <f t="shared" si="86"/>
        <v>0</v>
      </c>
      <c r="M298" s="66">
        <f t="shared" si="87"/>
        <v>0</v>
      </c>
      <c r="N298" s="66">
        <f t="shared" si="88"/>
        <v>0</v>
      </c>
      <c r="O298" s="66">
        <f t="shared" si="89"/>
        <v>30.04</v>
      </c>
      <c r="P298" s="66">
        <f t="shared" si="90"/>
        <v>0</v>
      </c>
      <c r="Q298" s="66">
        <f t="shared" si="91"/>
        <v>0</v>
      </c>
      <c r="R298" s="66">
        <f t="shared" si="92"/>
        <v>0</v>
      </c>
      <c r="S298" s="66">
        <f t="shared" si="93"/>
        <v>0</v>
      </c>
      <c r="T298" s="18">
        <f t="shared" si="94"/>
        <v>0</v>
      </c>
      <c r="U298" s="18">
        <f t="shared" si="95"/>
        <v>0</v>
      </c>
      <c r="V298" s="18">
        <f t="shared" si="96"/>
        <v>0</v>
      </c>
      <c r="W298" s="18">
        <f t="shared" si="97"/>
        <v>0</v>
      </c>
      <c r="X298" s="18">
        <f t="shared" si="98"/>
        <v>0</v>
      </c>
      <c r="Y298" s="65">
        <f t="shared" si="99"/>
        <v>30.04</v>
      </c>
    </row>
    <row r="299" spans="1:25" x14ac:dyDescent="0.2">
      <c r="A299" s="272" t="s">
        <v>647</v>
      </c>
      <c r="B299" s="18" t="s">
        <v>883</v>
      </c>
      <c r="C299" s="272" t="s">
        <v>100</v>
      </c>
      <c r="D299" s="272" t="s">
        <v>101</v>
      </c>
      <c r="E299" s="63" t="s">
        <v>147</v>
      </c>
      <c r="F299" s="274">
        <f t="shared" si="100"/>
        <v>24.56</v>
      </c>
      <c r="G299" s="272"/>
      <c r="H299" s="65">
        <f t="shared" si="82"/>
        <v>0</v>
      </c>
      <c r="I299" s="65">
        <f t="shared" si="83"/>
        <v>0</v>
      </c>
      <c r="J299" s="65">
        <f t="shared" si="84"/>
        <v>0</v>
      </c>
      <c r="K299" s="65">
        <f t="shared" si="85"/>
        <v>0</v>
      </c>
      <c r="L299" s="65">
        <f t="shared" si="86"/>
        <v>0</v>
      </c>
      <c r="M299" s="66">
        <f t="shared" si="87"/>
        <v>24.56</v>
      </c>
      <c r="N299" s="66">
        <f t="shared" si="88"/>
        <v>0</v>
      </c>
      <c r="O299" s="66">
        <f t="shared" si="89"/>
        <v>0</v>
      </c>
      <c r="P299" s="66">
        <f t="shared" si="90"/>
        <v>0</v>
      </c>
      <c r="Q299" s="66">
        <f t="shared" si="91"/>
        <v>0</v>
      </c>
      <c r="R299" s="66">
        <f t="shared" si="92"/>
        <v>0</v>
      </c>
      <c r="S299" s="66">
        <f t="shared" si="93"/>
        <v>0</v>
      </c>
      <c r="T299" s="18">
        <f t="shared" si="94"/>
        <v>0</v>
      </c>
      <c r="U299" s="18">
        <f t="shared" si="95"/>
        <v>0</v>
      </c>
      <c r="V299" s="18">
        <f t="shared" si="96"/>
        <v>0</v>
      </c>
      <c r="W299" s="18">
        <f t="shared" si="97"/>
        <v>0</v>
      </c>
      <c r="X299" s="18">
        <f t="shared" si="98"/>
        <v>0</v>
      </c>
      <c r="Y299" s="65">
        <f t="shared" si="99"/>
        <v>24.56</v>
      </c>
    </row>
    <row r="300" spans="1:25" x14ac:dyDescent="0.2">
      <c r="A300" s="272" t="s">
        <v>648</v>
      </c>
      <c r="B300" s="18" t="s">
        <v>885</v>
      </c>
      <c r="C300" s="272" t="s">
        <v>100</v>
      </c>
      <c r="D300" s="272" t="s">
        <v>101</v>
      </c>
      <c r="E300" s="63" t="s">
        <v>198</v>
      </c>
      <c r="F300" s="274">
        <f t="shared" si="100"/>
        <v>20.48</v>
      </c>
      <c r="G300" s="272"/>
      <c r="H300" s="65">
        <f t="shared" si="82"/>
        <v>0</v>
      </c>
      <c r="I300" s="65">
        <f t="shared" si="83"/>
        <v>0</v>
      </c>
      <c r="J300" s="65">
        <f t="shared" si="84"/>
        <v>0</v>
      </c>
      <c r="K300" s="65">
        <f t="shared" si="85"/>
        <v>20.48</v>
      </c>
      <c r="L300" s="65">
        <f t="shared" si="86"/>
        <v>0</v>
      </c>
      <c r="M300" s="66">
        <f t="shared" si="87"/>
        <v>0</v>
      </c>
      <c r="N300" s="66">
        <f t="shared" si="88"/>
        <v>0</v>
      </c>
      <c r="O300" s="66">
        <f t="shared" si="89"/>
        <v>0</v>
      </c>
      <c r="P300" s="66">
        <f t="shared" si="90"/>
        <v>0</v>
      </c>
      <c r="Q300" s="66">
        <f t="shared" si="91"/>
        <v>0</v>
      </c>
      <c r="R300" s="66">
        <f t="shared" si="92"/>
        <v>0</v>
      </c>
      <c r="S300" s="66">
        <f t="shared" si="93"/>
        <v>0</v>
      </c>
      <c r="T300" s="18">
        <f t="shared" si="94"/>
        <v>0</v>
      </c>
      <c r="U300" s="18">
        <f t="shared" si="95"/>
        <v>0</v>
      </c>
      <c r="V300" s="18">
        <f t="shared" si="96"/>
        <v>0</v>
      </c>
      <c r="W300" s="18">
        <f t="shared" si="97"/>
        <v>0</v>
      </c>
      <c r="X300" s="18">
        <f t="shared" si="98"/>
        <v>0</v>
      </c>
      <c r="Y300" s="65">
        <f t="shared" si="99"/>
        <v>20.48</v>
      </c>
    </row>
    <row r="301" spans="1:25" x14ac:dyDescent="0.2">
      <c r="A301" s="272" t="s">
        <v>919</v>
      </c>
      <c r="B301" s="18" t="s">
        <v>920</v>
      </c>
      <c r="C301" s="272" t="s">
        <v>100</v>
      </c>
      <c r="D301" s="272" t="s">
        <v>101</v>
      </c>
      <c r="E301" s="63" t="s">
        <v>12</v>
      </c>
      <c r="F301" s="274">
        <f t="shared" si="100"/>
        <v>16.68</v>
      </c>
      <c r="G301" s="272"/>
      <c r="H301" s="65">
        <f t="shared" si="82"/>
        <v>0</v>
      </c>
      <c r="I301" s="65">
        <f t="shared" si="83"/>
        <v>16.68</v>
      </c>
      <c r="J301" s="65">
        <f t="shared" si="84"/>
        <v>0</v>
      </c>
      <c r="K301" s="65">
        <f t="shared" si="85"/>
        <v>0</v>
      </c>
      <c r="L301" s="65">
        <f t="shared" si="86"/>
        <v>0</v>
      </c>
      <c r="M301" s="66">
        <f t="shared" si="87"/>
        <v>0</v>
      </c>
      <c r="N301" s="66">
        <f t="shared" si="88"/>
        <v>0</v>
      </c>
      <c r="O301" s="66">
        <f t="shared" si="89"/>
        <v>0</v>
      </c>
      <c r="P301" s="66">
        <f t="shared" si="90"/>
        <v>0</v>
      </c>
      <c r="Q301" s="66">
        <f t="shared" si="91"/>
        <v>0</v>
      </c>
      <c r="R301" s="66">
        <f t="shared" si="92"/>
        <v>0</v>
      </c>
      <c r="S301" s="66">
        <f t="shared" si="93"/>
        <v>0</v>
      </c>
      <c r="T301" s="18">
        <f t="shared" si="94"/>
        <v>0</v>
      </c>
      <c r="U301" s="18">
        <f t="shared" si="95"/>
        <v>0</v>
      </c>
      <c r="V301" s="18">
        <f t="shared" si="96"/>
        <v>0</v>
      </c>
      <c r="W301" s="18">
        <f t="shared" si="97"/>
        <v>0</v>
      </c>
      <c r="X301" s="18">
        <f t="shared" si="98"/>
        <v>0</v>
      </c>
      <c r="Y301" s="65">
        <f t="shared" si="99"/>
        <v>16.68</v>
      </c>
    </row>
    <row r="302" spans="1:25" x14ac:dyDescent="0.2">
      <c r="A302" s="272" t="s">
        <v>882</v>
      </c>
      <c r="B302" s="18" t="s">
        <v>884</v>
      </c>
      <c r="C302" s="272" t="s">
        <v>100</v>
      </c>
      <c r="D302" s="272" t="s">
        <v>101</v>
      </c>
      <c r="E302" s="63" t="s">
        <v>228</v>
      </c>
      <c r="F302" s="274">
        <f t="shared" si="100"/>
        <v>26.8</v>
      </c>
      <c r="G302" s="272"/>
      <c r="H302" s="65">
        <f t="shared" si="82"/>
        <v>0</v>
      </c>
      <c r="I302" s="65">
        <f t="shared" si="83"/>
        <v>0</v>
      </c>
      <c r="J302" s="65">
        <f t="shared" si="84"/>
        <v>0</v>
      </c>
      <c r="K302" s="65">
        <f t="shared" si="85"/>
        <v>0</v>
      </c>
      <c r="L302" s="65">
        <f t="shared" si="86"/>
        <v>0</v>
      </c>
      <c r="M302" s="66">
        <f t="shared" si="87"/>
        <v>0</v>
      </c>
      <c r="N302" s="66">
        <f t="shared" si="88"/>
        <v>26.8</v>
      </c>
      <c r="O302" s="66">
        <f t="shared" si="89"/>
        <v>0</v>
      </c>
      <c r="P302" s="66">
        <f t="shared" si="90"/>
        <v>0</v>
      </c>
      <c r="Q302" s="66">
        <f t="shared" si="91"/>
        <v>0</v>
      </c>
      <c r="R302" s="66">
        <f t="shared" si="92"/>
        <v>0</v>
      </c>
      <c r="S302" s="66">
        <f t="shared" si="93"/>
        <v>0</v>
      </c>
      <c r="T302" s="18">
        <f t="shared" si="94"/>
        <v>0</v>
      </c>
      <c r="U302" s="18">
        <f t="shared" si="95"/>
        <v>0</v>
      </c>
      <c r="V302" s="18">
        <f t="shared" si="96"/>
        <v>0</v>
      </c>
      <c r="W302" s="18">
        <f t="shared" si="97"/>
        <v>0</v>
      </c>
      <c r="X302" s="18">
        <f t="shared" si="98"/>
        <v>0</v>
      </c>
      <c r="Y302" s="65">
        <f t="shared" si="99"/>
        <v>26.8</v>
      </c>
    </row>
    <row r="303" spans="1:25" x14ac:dyDescent="0.2">
      <c r="A303" s="272" t="s">
        <v>649</v>
      </c>
      <c r="B303" s="18" t="s">
        <v>650</v>
      </c>
      <c r="C303" s="272" t="s">
        <v>100</v>
      </c>
      <c r="D303" s="272" t="s">
        <v>101</v>
      </c>
      <c r="E303" s="63"/>
      <c r="F303" s="274">
        <f t="shared" si="100"/>
        <v>0</v>
      </c>
      <c r="G303" s="272"/>
      <c r="H303" s="65">
        <f t="shared" si="82"/>
        <v>0</v>
      </c>
      <c r="I303" s="65">
        <f t="shared" si="83"/>
        <v>0</v>
      </c>
      <c r="J303" s="65">
        <f t="shared" si="84"/>
        <v>0</v>
      </c>
      <c r="K303" s="65">
        <f t="shared" si="85"/>
        <v>0</v>
      </c>
      <c r="L303" s="65">
        <f t="shared" si="86"/>
        <v>0</v>
      </c>
      <c r="M303" s="66">
        <f t="shared" si="87"/>
        <v>0</v>
      </c>
      <c r="N303" s="66">
        <f t="shared" si="88"/>
        <v>0</v>
      </c>
      <c r="O303" s="66">
        <f t="shared" si="89"/>
        <v>0</v>
      </c>
      <c r="P303" s="66">
        <f t="shared" si="90"/>
        <v>0</v>
      </c>
      <c r="Q303" s="66">
        <f t="shared" si="91"/>
        <v>0</v>
      </c>
      <c r="R303" s="66">
        <f t="shared" si="92"/>
        <v>0</v>
      </c>
      <c r="S303" s="66">
        <f t="shared" si="93"/>
        <v>0</v>
      </c>
      <c r="T303" s="18">
        <f t="shared" si="94"/>
        <v>0</v>
      </c>
      <c r="U303" s="18">
        <f t="shared" si="95"/>
        <v>0</v>
      </c>
      <c r="V303" s="18">
        <f t="shared" si="96"/>
        <v>0</v>
      </c>
      <c r="W303" s="18">
        <f t="shared" si="97"/>
        <v>0</v>
      </c>
      <c r="X303" s="18">
        <f t="shared" si="98"/>
        <v>0</v>
      </c>
      <c r="Y303" s="65">
        <f t="shared" si="99"/>
        <v>0</v>
      </c>
    </row>
    <row r="304" spans="1:25" x14ac:dyDescent="0.2">
      <c r="A304" s="272" t="s">
        <v>651</v>
      </c>
      <c r="B304" s="18" t="s">
        <v>652</v>
      </c>
      <c r="C304" s="272" t="s">
        <v>100</v>
      </c>
      <c r="D304" s="272" t="s">
        <v>109</v>
      </c>
      <c r="E304" s="63" t="s">
        <v>147</v>
      </c>
      <c r="F304" s="274">
        <f t="shared" si="100"/>
        <v>24.56</v>
      </c>
      <c r="G304" s="272">
        <v>5</v>
      </c>
      <c r="H304" s="65">
        <f t="shared" si="82"/>
        <v>0</v>
      </c>
      <c r="I304" s="65">
        <f t="shared" si="83"/>
        <v>0</v>
      </c>
      <c r="J304" s="65">
        <f t="shared" si="84"/>
        <v>0</v>
      </c>
      <c r="K304" s="65">
        <f t="shared" si="85"/>
        <v>0</v>
      </c>
      <c r="L304" s="65">
        <f t="shared" si="86"/>
        <v>0</v>
      </c>
      <c r="M304" s="66">
        <f t="shared" si="87"/>
        <v>24.56</v>
      </c>
      <c r="N304" s="66">
        <f t="shared" si="88"/>
        <v>0</v>
      </c>
      <c r="O304" s="66">
        <f t="shared" si="89"/>
        <v>0</v>
      </c>
      <c r="P304" s="66">
        <f t="shared" si="90"/>
        <v>0</v>
      </c>
      <c r="Q304" s="66">
        <f t="shared" si="91"/>
        <v>0</v>
      </c>
      <c r="R304" s="66">
        <f t="shared" si="92"/>
        <v>0</v>
      </c>
      <c r="S304" s="66">
        <f t="shared" si="93"/>
        <v>0</v>
      </c>
      <c r="T304" s="18">
        <f t="shared" si="94"/>
        <v>0</v>
      </c>
      <c r="U304" s="18">
        <f t="shared" si="95"/>
        <v>0</v>
      </c>
      <c r="V304" s="18">
        <f t="shared" si="96"/>
        <v>0</v>
      </c>
      <c r="W304" s="18">
        <f t="shared" si="97"/>
        <v>0</v>
      </c>
      <c r="X304" s="18">
        <f t="shared" si="98"/>
        <v>0</v>
      </c>
      <c r="Y304" s="65">
        <f t="shared" si="99"/>
        <v>24.56</v>
      </c>
    </row>
    <row r="305" spans="1:25" x14ac:dyDescent="0.2">
      <c r="A305" s="272" t="s">
        <v>653</v>
      </c>
      <c r="B305" s="18" t="s">
        <v>654</v>
      </c>
      <c r="C305" s="272" t="s">
        <v>100</v>
      </c>
      <c r="D305" s="272" t="s">
        <v>109</v>
      </c>
      <c r="E305" s="63" t="s">
        <v>163</v>
      </c>
      <c r="F305" s="274">
        <f t="shared" si="100"/>
        <v>30.04</v>
      </c>
      <c r="G305" s="272">
        <v>6</v>
      </c>
      <c r="H305" s="65">
        <f t="shared" si="82"/>
        <v>0</v>
      </c>
      <c r="I305" s="65">
        <f t="shared" si="83"/>
        <v>0</v>
      </c>
      <c r="J305" s="65">
        <f t="shared" si="84"/>
        <v>0</v>
      </c>
      <c r="K305" s="65">
        <f t="shared" si="85"/>
        <v>0</v>
      </c>
      <c r="L305" s="65">
        <f t="shared" si="86"/>
        <v>0</v>
      </c>
      <c r="M305" s="66">
        <f t="shared" si="87"/>
        <v>0</v>
      </c>
      <c r="N305" s="66">
        <f t="shared" si="88"/>
        <v>0</v>
      </c>
      <c r="O305" s="66">
        <f t="shared" si="89"/>
        <v>30.04</v>
      </c>
      <c r="P305" s="66">
        <f t="shared" si="90"/>
        <v>0</v>
      </c>
      <c r="Q305" s="66">
        <f t="shared" si="91"/>
        <v>0</v>
      </c>
      <c r="R305" s="66">
        <f t="shared" si="92"/>
        <v>0</v>
      </c>
      <c r="S305" s="66">
        <f t="shared" si="93"/>
        <v>0</v>
      </c>
      <c r="T305" s="18">
        <f t="shared" si="94"/>
        <v>0</v>
      </c>
      <c r="U305" s="18">
        <f t="shared" si="95"/>
        <v>0</v>
      </c>
      <c r="V305" s="18">
        <f t="shared" si="96"/>
        <v>0</v>
      </c>
      <c r="W305" s="18">
        <f t="shared" si="97"/>
        <v>0</v>
      </c>
      <c r="X305" s="18">
        <f t="shared" si="98"/>
        <v>0</v>
      </c>
      <c r="Y305" s="65">
        <f t="shared" si="99"/>
        <v>30.04</v>
      </c>
    </row>
    <row r="306" spans="1:25" x14ac:dyDescent="0.2">
      <c r="A306" s="272" t="s">
        <v>657</v>
      </c>
      <c r="B306" s="18" t="s">
        <v>658</v>
      </c>
      <c r="C306" s="272" t="s">
        <v>100</v>
      </c>
      <c r="D306" s="272" t="s">
        <v>109</v>
      </c>
      <c r="E306" s="63" t="s">
        <v>163</v>
      </c>
      <c r="F306" s="274">
        <f t="shared" si="100"/>
        <v>30.04</v>
      </c>
      <c r="G306" s="272">
        <v>6</v>
      </c>
      <c r="H306" s="65">
        <f t="shared" si="82"/>
        <v>0</v>
      </c>
      <c r="I306" s="65">
        <f t="shared" si="83"/>
        <v>0</v>
      </c>
      <c r="J306" s="65">
        <f t="shared" si="84"/>
        <v>0</v>
      </c>
      <c r="K306" s="65">
        <f t="shared" si="85"/>
        <v>0</v>
      </c>
      <c r="L306" s="65">
        <f t="shared" si="86"/>
        <v>0</v>
      </c>
      <c r="M306" s="66">
        <f t="shared" si="87"/>
        <v>0</v>
      </c>
      <c r="N306" s="66">
        <f t="shared" si="88"/>
        <v>0</v>
      </c>
      <c r="O306" s="66">
        <f t="shared" si="89"/>
        <v>30.04</v>
      </c>
      <c r="P306" s="66">
        <f t="shared" si="90"/>
        <v>0</v>
      </c>
      <c r="Q306" s="66">
        <f t="shared" si="91"/>
        <v>0</v>
      </c>
      <c r="R306" s="66">
        <f t="shared" si="92"/>
        <v>0</v>
      </c>
      <c r="S306" s="66">
        <f t="shared" si="93"/>
        <v>0</v>
      </c>
      <c r="T306" s="18">
        <f t="shared" si="94"/>
        <v>0</v>
      </c>
      <c r="U306" s="18">
        <f t="shared" si="95"/>
        <v>0</v>
      </c>
      <c r="V306" s="18">
        <f t="shared" si="96"/>
        <v>0</v>
      </c>
      <c r="W306" s="18">
        <f t="shared" si="97"/>
        <v>0</v>
      </c>
      <c r="X306" s="18">
        <f t="shared" si="98"/>
        <v>0</v>
      </c>
      <c r="Y306" s="65">
        <f t="shared" si="99"/>
        <v>30.04</v>
      </c>
    </row>
    <row r="307" spans="1:25" x14ac:dyDescent="0.2">
      <c r="A307" s="272" t="s">
        <v>807</v>
      </c>
      <c r="B307" s="18" t="s">
        <v>808</v>
      </c>
      <c r="C307" s="272" t="s">
        <v>100</v>
      </c>
      <c r="D307" s="272" t="s">
        <v>109</v>
      </c>
      <c r="E307" s="63" t="s">
        <v>163</v>
      </c>
      <c r="F307" s="274">
        <f t="shared" si="100"/>
        <v>30.04</v>
      </c>
      <c r="G307" s="272">
        <v>6</v>
      </c>
      <c r="H307" s="65">
        <f t="shared" si="82"/>
        <v>0</v>
      </c>
      <c r="I307" s="65">
        <f t="shared" si="83"/>
        <v>0</v>
      </c>
      <c r="J307" s="65">
        <f t="shared" si="84"/>
        <v>0</v>
      </c>
      <c r="K307" s="65">
        <f t="shared" si="85"/>
        <v>0</v>
      </c>
      <c r="L307" s="65">
        <f t="shared" si="86"/>
        <v>0</v>
      </c>
      <c r="M307" s="66">
        <f t="shared" si="87"/>
        <v>0</v>
      </c>
      <c r="N307" s="66">
        <f t="shared" si="88"/>
        <v>0</v>
      </c>
      <c r="O307" s="66">
        <f t="shared" si="89"/>
        <v>30.04</v>
      </c>
      <c r="P307" s="66">
        <f t="shared" si="90"/>
        <v>0</v>
      </c>
      <c r="Q307" s="66">
        <f t="shared" si="91"/>
        <v>0</v>
      </c>
      <c r="R307" s="66">
        <f t="shared" si="92"/>
        <v>0</v>
      </c>
      <c r="S307" s="66">
        <f t="shared" si="93"/>
        <v>0</v>
      </c>
      <c r="T307" s="18">
        <f t="shared" si="94"/>
        <v>0</v>
      </c>
      <c r="U307" s="18">
        <f t="shared" si="95"/>
        <v>0</v>
      </c>
      <c r="V307" s="18">
        <f t="shared" si="96"/>
        <v>0</v>
      </c>
      <c r="W307" s="18">
        <f t="shared" si="97"/>
        <v>0</v>
      </c>
      <c r="X307" s="18">
        <f t="shared" si="98"/>
        <v>0</v>
      </c>
      <c r="Y307" s="65">
        <f t="shared" si="99"/>
        <v>30.04</v>
      </c>
    </row>
    <row r="308" spans="1:25" x14ac:dyDescent="0.2">
      <c r="A308" s="272" t="s">
        <v>659</v>
      </c>
      <c r="B308" s="18" t="s">
        <v>660</v>
      </c>
      <c r="C308" s="272" t="s">
        <v>100</v>
      </c>
      <c r="D308" s="272" t="s">
        <v>101</v>
      </c>
      <c r="E308" s="63" t="s">
        <v>163</v>
      </c>
      <c r="F308" s="274">
        <f t="shared" si="100"/>
        <v>30.04</v>
      </c>
      <c r="G308" s="272">
        <v>6</v>
      </c>
      <c r="H308" s="65">
        <f t="shared" si="82"/>
        <v>0</v>
      </c>
      <c r="I308" s="65">
        <f t="shared" si="83"/>
        <v>0</v>
      </c>
      <c r="J308" s="65">
        <f t="shared" si="84"/>
        <v>0</v>
      </c>
      <c r="K308" s="65">
        <f t="shared" si="85"/>
        <v>0</v>
      </c>
      <c r="L308" s="65">
        <f t="shared" si="86"/>
        <v>0</v>
      </c>
      <c r="M308" s="66">
        <f t="shared" si="87"/>
        <v>0</v>
      </c>
      <c r="N308" s="66">
        <f t="shared" si="88"/>
        <v>0</v>
      </c>
      <c r="O308" s="66">
        <f t="shared" si="89"/>
        <v>30.04</v>
      </c>
      <c r="P308" s="66">
        <f t="shared" si="90"/>
        <v>0</v>
      </c>
      <c r="Q308" s="66">
        <f t="shared" si="91"/>
        <v>0</v>
      </c>
      <c r="R308" s="66">
        <f t="shared" si="92"/>
        <v>0</v>
      </c>
      <c r="S308" s="66">
        <f t="shared" si="93"/>
        <v>0</v>
      </c>
      <c r="T308" s="18">
        <f t="shared" si="94"/>
        <v>0</v>
      </c>
      <c r="U308" s="18">
        <f t="shared" si="95"/>
        <v>0</v>
      </c>
      <c r="V308" s="18">
        <f t="shared" si="96"/>
        <v>0</v>
      </c>
      <c r="W308" s="18">
        <f t="shared" si="97"/>
        <v>0</v>
      </c>
      <c r="X308" s="18">
        <f t="shared" si="98"/>
        <v>0</v>
      </c>
      <c r="Y308" s="65">
        <f t="shared" si="99"/>
        <v>30.04</v>
      </c>
    </row>
    <row r="309" spans="1:25" x14ac:dyDescent="0.2">
      <c r="A309" s="273" t="s">
        <v>946</v>
      </c>
      <c r="B309" s="159" t="s">
        <v>947</v>
      </c>
      <c r="C309" s="273" t="s">
        <v>139</v>
      </c>
      <c r="D309" s="273" t="s">
        <v>248</v>
      </c>
      <c r="E309" s="160" t="s">
        <v>163</v>
      </c>
      <c r="F309" s="274">
        <f t="shared" si="100"/>
        <v>30.04</v>
      </c>
      <c r="G309" s="272"/>
      <c r="H309" s="65">
        <f t="shared" si="82"/>
        <v>0</v>
      </c>
      <c r="I309" s="65">
        <f t="shared" si="83"/>
        <v>0</v>
      </c>
      <c r="J309" s="65">
        <f t="shared" si="84"/>
        <v>0</v>
      </c>
      <c r="K309" s="65">
        <f t="shared" si="85"/>
        <v>0</v>
      </c>
      <c r="L309" s="65">
        <f t="shared" si="86"/>
        <v>0</v>
      </c>
      <c r="M309" s="66">
        <f t="shared" si="87"/>
        <v>0</v>
      </c>
      <c r="N309" s="66">
        <f t="shared" si="88"/>
        <v>0</v>
      </c>
      <c r="O309" s="66">
        <f t="shared" si="89"/>
        <v>30.04</v>
      </c>
      <c r="P309" s="66">
        <f t="shared" si="90"/>
        <v>0</v>
      </c>
      <c r="Q309" s="66">
        <f t="shared" si="91"/>
        <v>0</v>
      </c>
      <c r="R309" s="66">
        <f t="shared" si="92"/>
        <v>0</v>
      </c>
      <c r="S309" s="66">
        <f t="shared" si="93"/>
        <v>0</v>
      </c>
      <c r="T309" s="18">
        <f t="shared" si="94"/>
        <v>0</v>
      </c>
      <c r="U309" s="18">
        <f t="shared" si="95"/>
        <v>0</v>
      </c>
      <c r="V309" s="18">
        <f t="shared" si="96"/>
        <v>0</v>
      </c>
      <c r="W309" s="18">
        <f t="shared" si="97"/>
        <v>0</v>
      </c>
      <c r="X309" s="18">
        <f t="shared" si="98"/>
        <v>0</v>
      </c>
      <c r="Y309" s="161">
        <f t="shared" si="99"/>
        <v>30.04</v>
      </c>
    </row>
    <row r="310" spans="1:25" x14ac:dyDescent="0.2">
      <c r="A310" s="272" t="s">
        <v>662</v>
      </c>
      <c r="B310" s="18" t="s">
        <v>663</v>
      </c>
      <c r="C310" s="272" t="s">
        <v>100</v>
      </c>
      <c r="D310" s="272" t="s">
        <v>248</v>
      </c>
      <c r="E310" s="63" t="s">
        <v>160</v>
      </c>
      <c r="F310" s="274">
        <f t="shared" si="100"/>
        <v>36.56</v>
      </c>
      <c r="G310" s="272">
        <v>9</v>
      </c>
      <c r="H310" s="65">
        <f t="shared" si="82"/>
        <v>0</v>
      </c>
      <c r="I310" s="65">
        <f t="shared" si="83"/>
        <v>0</v>
      </c>
      <c r="J310" s="65">
        <f t="shared" si="84"/>
        <v>0</v>
      </c>
      <c r="K310" s="65">
        <f t="shared" si="85"/>
        <v>0</v>
      </c>
      <c r="L310" s="65">
        <f t="shared" si="86"/>
        <v>0</v>
      </c>
      <c r="M310" s="66">
        <f t="shared" si="87"/>
        <v>0</v>
      </c>
      <c r="N310" s="66">
        <f t="shared" si="88"/>
        <v>0</v>
      </c>
      <c r="O310" s="66">
        <f t="shared" si="89"/>
        <v>0</v>
      </c>
      <c r="P310" s="66">
        <f t="shared" si="90"/>
        <v>0</v>
      </c>
      <c r="Q310" s="66">
        <f t="shared" si="91"/>
        <v>36.56</v>
      </c>
      <c r="R310" s="66">
        <f t="shared" si="92"/>
        <v>0</v>
      </c>
      <c r="S310" s="66">
        <f t="shared" si="93"/>
        <v>0</v>
      </c>
      <c r="T310" s="18">
        <f t="shared" si="94"/>
        <v>0</v>
      </c>
      <c r="U310" s="18">
        <f t="shared" si="95"/>
        <v>0</v>
      </c>
      <c r="V310" s="18">
        <f t="shared" si="96"/>
        <v>0</v>
      </c>
      <c r="W310" s="18">
        <f t="shared" si="97"/>
        <v>0</v>
      </c>
      <c r="X310" s="18">
        <f t="shared" si="98"/>
        <v>0</v>
      </c>
      <c r="Y310" s="65">
        <f t="shared" si="99"/>
        <v>36.56</v>
      </c>
    </row>
    <row r="311" spans="1:25" x14ac:dyDescent="0.2">
      <c r="A311" s="272" t="s">
        <v>664</v>
      </c>
      <c r="B311" s="18" t="s">
        <v>665</v>
      </c>
      <c r="C311" s="272" t="s">
        <v>124</v>
      </c>
      <c r="D311" s="272" t="s">
        <v>109</v>
      </c>
      <c r="E311" s="63" t="s">
        <v>144</v>
      </c>
      <c r="F311" s="274">
        <f t="shared" ref="F311:F324" si="101">MAX(H311:S311)</f>
        <v>40.159999999999997</v>
      </c>
      <c r="G311" s="272">
        <v>10</v>
      </c>
      <c r="H311" s="65">
        <f t="shared" si="82"/>
        <v>0</v>
      </c>
      <c r="I311" s="65">
        <f t="shared" si="83"/>
        <v>0</v>
      </c>
      <c r="J311" s="65">
        <f t="shared" si="84"/>
        <v>0</v>
      </c>
      <c r="K311" s="65">
        <f t="shared" si="85"/>
        <v>0</v>
      </c>
      <c r="L311" s="65">
        <f t="shared" si="86"/>
        <v>0</v>
      </c>
      <c r="M311" s="66">
        <f t="shared" si="87"/>
        <v>0</v>
      </c>
      <c r="N311" s="66">
        <f t="shared" si="88"/>
        <v>0</v>
      </c>
      <c r="O311" s="66">
        <f t="shared" si="89"/>
        <v>0</v>
      </c>
      <c r="P311" s="66">
        <f t="shared" si="90"/>
        <v>0</v>
      </c>
      <c r="Q311" s="66">
        <f t="shared" si="91"/>
        <v>0</v>
      </c>
      <c r="R311" s="66">
        <f t="shared" si="92"/>
        <v>40.159999999999997</v>
      </c>
      <c r="S311" s="66">
        <f t="shared" si="93"/>
        <v>0</v>
      </c>
      <c r="T311" s="18">
        <f t="shared" si="94"/>
        <v>0</v>
      </c>
      <c r="U311" s="18">
        <f t="shared" si="95"/>
        <v>0</v>
      </c>
      <c r="V311" s="18">
        <f t="shared" si="96"/>
        <v>0</v>
      </c>
      <c r="W311" s="18">
        <f t="shared" si="97"/>
        <v>0</v>
      </c>
      <c r="X311" s="18">
        <f t="shared" si="98"/>
        <v>0</v>
      </c>
      <c r="Y311" s="65">
        <f t="shared" si="99"/>
        <v>40.159999999999997</v>
      </c>
    </row>
    <row r="312" spans="1:25" x14ac:dyDescent="0.2">
      <c r="A312" s="272" t="s">
        <v>666</v>
      </c>
      <c r="B312" s="18" t="s">
        <v>667</v>
      </c>
      <c r="C312" s="272" t="s">
        <v>124</v>
      </c>
      <c r="D312" s="272" t="s">
        <v>109</v>
      </c>
      <c r="E312" s="63" t="s">
        <v>144</v>
      </c>
      <c r="F312" s="274">
        <f t="shared" si="101"/>
        <v>40.159999999999997</v>
      </c>
      <c r="G312" s="272">
        <v>10</v>
      </c>
      <c r="H312" s="65">
        <f t="shared" si="82"/>
        <v>0</v>
      </c>
      <c r="I312" s="65">
        <f t="shared" si="83"/>
        <v>0</v>
      </c>
      <c r="J312" s="65">
        <f t="shared" si="84"/>
        <v>0</v>
      </c>
      <c r="K312" s="65">
        <f t="shared" si="85"/>
        <v>0</v>
      </c>
      <c r="L312" s="65">
        <f t="shared" si="86"/>
        <v>0</v>
      </c>
      <c r="M312" s="66">
        <f t="shared" si="87"/>
        <v>0</v>
      </c>
      <c r="N312" s="66">
        <f t="shared" si="88"/>
        <v>0</v>
      </c>
      <c r="O312" s="66">
        <f t="shared" si="89"/>
        <v>0</v>
      </c>
      <c r="P312" s="66">
        <f t="shared" si="90"/>
        <v>0</v>
      </c>
      <c r="Q312" s="66">
        <f t="shared" si="91"/>
        <v>0</v>
      </c>
      <c r="R312" s="66">
        <f t="shared" si="92"/>
        <v>40.159999999999997</v>
      </c>
      <c r="S312" s="66">
        <f t="shared" si="93"/>
        <v>0</v>
      </c>
      <c r="T312" s="18">
        <f t="shared" si="94"/>
        <v>0</v>
      </c>
      <c r="U312" s="18">
        <f t="shared" si="95"/>
        <v>0</v>
      </c>
      <c r="V312" s="18">
        <f t="shared" si="96"/>
        <v>0</v>
      </c>
      <c r="W312" s="18">
        <f t="shared" si="97"/>
        <v>0</v>
      </c>
      <c r="X312" s="18">
        <f t="shared" si="98"/>
        <v>0</v>
      </c>
      <c r="Y312" s="65">
        <f t="shared" si="99"/>
        <v>40.159999999999997</v>
      </c>
    </row>
    <row r="313" spans="1:25" x14ac:dyDescent="0.2">
      <c r="A313" s="272" t="s">
        <v>892</v>
      </c>
      <c r="B313" s="18" t="s">
        <v>893</v>
      </c>
      <c r="C313" s="272" t="s">
        <v>100</v>
      </c>
      <c r="D313" s="272" t="s">
        <v>101</v>
      </c>
      <c r="E313" s="63" t="s">
        <v>147</v>
      </c>
      <c r="F313" s="274">
        <f t="shared" si="101"/>
        <v>24.56</v>
      </c>
      <c r="G313" s="272"/>
      <c r="H313" s="65">
        <f t="shared" si="82"/>
        <v>0</v>
      </c>
      <c r="I313" s="65">
        <f t="shared" si="83"/>
        <v>0</v>
      </c>
      <c r="J313" s="65">
        <f t="shared" si="84"/>
        <v>0</v>
      </c>
      <c r="K313" s="65">
        <f t="shared" si="85"/>
        <v>0</v>
      </c>
      <c r="L313" s="65">
        <f t="shared" si="86"/>
        <v>0</v>
      </c>
      <c r="M313" s="66">
        <f t="shared" si="87"/>
        <v>24.56</v>
      </c>
      <c r="N313" s="66">
        <f t="shared" si="88"/>
        <v>0</v>
      </c>
      <c r="O313" s="66">
        <f t="shared" si="89"/>
        <v>0</v>
      </c>
      <c r="P313" s="66">
        <f t="shared" si="90"/>
        <v>0</v>
      </c>
      <c r="Q313" s="66">
        <f t="shared" si="91"/>
        <v>0</v>
      </c>
      <c r="R313" s="66">
        <f t="shared" si="92"/>
        <v>0</v>
      </c>
      <c r="S313" s="66">
        <f t="shared" si="93"/>
        <v>0</v>
      </c>
      <c r="T313" s="18">
        <f t="shared" si="94"/>
        <v>0</v>
      </c>
      <c r="U313" s="18">
        <f t="shared" si="95"/>
        <v>0</v>
      </c>
      <c r="V313" s="18">
        <f t="shared" si="96"/>
        <v>0</v>
      </c>
      <c r="W313" s="18">
        <f t="shared" si="97"/>
        <v>0</v>
      </c>
      <c r="X313" s="18">
        <f t="shared" si="98"/>
        <v>0</v>
      </c>
      <c r="Y313" s="65">
        <f t="shared" si="99"/>
        <v>24.56</v>
      </c>
    </row>
    <row r="314" spans="1:25" x14ac:dyDescent="0.2">
      <c r="A314" s="272" t="s">
        <v>896</v>
      </c>
      <c r="B314" s="18" t="s">
        <v>897</v>
      </c>
      <c r="C314" s="272" t="s">
        <v>100</v>
      </c>
      <c r="D314" s="272" t="s">
        <v>101</v>
      </c>
      <c r="E314" s="63" t="s">
        <v>198</v>
      </c>
      <c r="F314" s="274">
        <f t="shared" si="101"/>
        <v>20.48</v>
      </c>
      <c r="G314" s="272"/>
      <c r="H314" s="65">
        <f t="shared" si="82"/>
        <v>0</v>
      </c>
      <c r="I314" s="65">
        <f t="shared" si="83"/>
        <v>0</v>
      </c>
      <c r="J314" s="65">
        <f t="shared" si="84"/>
        <v>0</v>
      </c>
      <c r="K314" s="65">
        <f t="shared" si="85"/>
        <v>20.48</v>
      </c>
      <c r="L314" s="65">
        <f t="shared" si="86"/>
        <v>0</v>
      </c>
      <c r="M314" s="66">
        <f t="shared" si="87"/>
        <v>0</v>
      </c>
      <c r="N314" s="66">
        <f t="shared" si="88"/>
        <v>0</v>
      </c>
      <c r="O314" s="66">
        <f t="shared" si="89"/>
        <v>0</v>
      </c>
      <c r="P314" s="66">
        <f t="shared" si="90"/>
        <v>0</v>
      </c>
      <c r="Q314" s="66">
        <f t="shared" si="91"/>
        <v>0</v>
      </c>
      <c r="R314" s="66">
        <f t="shared" si="92"/>
        <v>0</v>
      </c>
      <c r="S314" s="66">
        <f t="shared" si="93"/>
        <v>0</v>
      </c>
      <c r="T314" s="18">
        <f t="shared" si="94"/>
        <v>0</v>
      </c>
      <c r="U314" s="18">
        <f t="shared" si="95"/>
        <v>0</v>
      </c>
      <c r="V314" s="18">
        <f t="shared" si="96"/>
        <v>0</v>
      </c>
      <c r="W314" s="18">
        <f t="shared" si="97"/>
        <v>0</v>
      </c>
      <c r="X314" s="18">
        <f t="shared" si="98"/>
        <v>0</v>
      </c>
      <c r="Y314" s="65">
        <f t="shared" si="99"/>
        <v>20.48</v>
      </c>
    </row>
    <row r="315" spans="1:25" x14ac:dyDescent="0.2">
      <c r="A315" s="272" t="s">
        <v>894</v>
      </c>
      <c r="B315" s="18" t="s">
        <v>895</v>
      </c>
      <c r="C315" s="272" t="s">
        <v>100</v>
      </c>
      <c r="D315" s="272" t="s">
        <v>101</v>
      </c>
      <c r="E315" s="63" t="s">
        <v>228</v>
      </c>
      <c r="F315" s="274">
        <f t="shared" si="101"/>
        <v>26.8</v>
      </c>
      <c r="G315" s="272"/>
      <c r="H315" s="65">
        <f t="shared" si="82"/>
        <v>0</v>
      </c>
      <c r="I315" s="65">
        <f t="shared" si="83"/>
        <v>0</v>
      </c>
      <c r="J315" s="65">
        <f t="shared" si="84"/>
        <v>0</v>
      </c>
      <c r="K315" s="65">
        <f t="shared" si="85"/>
        <v>0</v>
      </c>
      <c r="L315" s="65">
        <f t="shared" si="86"/>
        <v>0</v>
      </c>
      <c r="M315" s="66">
        <f t="shared" si="87"/>
        <v>0</v>
      </c>
      <c r="N315" s="66">
        <f t="shared" si="88"/>
        <v>26.8</v>
      </c>
      <c r="O315" s="66">
        <f t="shared" si="89"/>
        <v>0</v>
      </c>
      <c r="P315" s="66">
        <f t="shared" si="90"/>
        <v>0</v>
      </c>
      <c r="Q315" s="66">
        <f t="shared" si="91"/>
        <v>0</v>
      </c>
      <c r="R315" s="66">
        <f t="shared" si="92"/>
        <v>0</v>
      </c>
      <c r="S315" s="66">
        <f t="shared" si="93"/>
        <v>0</v>
      </c>
      <c r="T315" s="18">
        <f t="shared" si="94"/>
        <v>0</v>
      </c>
      <c r="U315" s="18">
        <f t="shared" si="95"/>
        <v>0</v>
      </c>
      <c r="V315" s="18">
        <f t="shared" si="96"/>
        <v>0</v>
      </c>
      <c r="W315" s="18">
        <f t="shared" si="97"/>
        <v>0</v>
      </c>
      <c r="X315" s="18">
        <f t="shared" si="98"/>
        <v>0</v>
      </c>
      <c r="Y315" s="65">
        <f t="shared" si="99"/>
        <v>26.8</v>
      </c>
    </row>
    <row r="316" spans="1:25" x14ac:dyDescent="0.2">
      <c r="A316" s="272" t="s">
        <v>668</v>
      </c>
      <c r="B316" s="18" t="s">
        <v>669</v>
      </c>
      <c r="C316" s="272" t="s">
        <v>124</v>
      </c>
      <c r="D316" s="272" t="s">
        <v>101</v>
      </c>
      <c r="E316" s="63"/>
      <c r="F316" s="274">
        <f t="shared" si="101"/>
        <v>0</v>
      </c>
      <c r="G316" s="272"/>
      <c r="H316" s="65">
        <f t="shared" si="82"/>
        <v>0</v>
      </c>
      <c r="I316" s="65">
        <f t="shared" si="83"/>
        <v>0</v>
      </c>
      <c r="J316" s="65">
        <f t="shared" si="84"/>
        <v>0</v>
      </c>
      <c r="K316" s="65">
        <f t="shared" si="85"/>
        <v>0</v>
      </c>
      <c r="L316" s="65">
        <f t="shared" si="86"/>
        <v>0</v>
      </c>
      <c r="M316" s="66">
        <f t="shared" si="87"/>
        <v>0</v>
      </c>
      <c r="N316" s="66">
        <f t="shared" si="88"/>
        <v>0</v>
      </c>
      <c r="O316" s="66">
        <f t="shared" si="89"/>
        <v>0</v>
      </c>
      <c r="P316" s="66">
        <f t="shared" si="90"/>
        <v>0</v>
      </c>
      <c r="Q316" s="66">
        <f t="shared" si="91"/>
        <v>0</v>
      </c>
      <c r="R316" s="66">
        <f t="shared" si="92"/>
        <v>0</v>
      </c>
      <c r="S316" s="66">
        <f t="shared" si="93"/>
        <v>0</v>
      </c>
      <c r="T316" s="18">
        <f t="shared" si="94"/>
        <v>0</v>
      </c>
      <c r="U316" s="18">
        <f t="shared" si="95"/>
        <v>0</v>
      </c>
      <c r="V316" s="18">
        <f t="shared" si="96"/>
        <v>0</v>
      </c>
      <c r="W316" s="18">
        <f t="shared" si="97"/>
        <v>0</v>
      </c>
      <c r="X316" s="18">
        <f t="shared" si="98"/>
        <v>0</v>
      </c>
      <c r="Y316" s="65">
        <f t="shared" si="99"/>
        <v>0</v>
      </c>
    </row>
    <row r="317" spans="1:25" x14ac:dyDescent="0.2">
      <c r="A317" s="272" t="s">
        <v>908</v>
      </c>
      <c r="B317" s="159" t="s">
        <v>909</v>
      </c>
      <c r="C317" s="272" t="s">
        <v>124</v>
      </c>
      <c r="D317" s="272" t="s">
        <v>101</v>
      </c>
      <c r="E317" s="160" t="s">
        <v>12</v>
      </c>
      <c r="F317" s="274">
        <f t="shared" si="101"/>
        <v>16.68</v>
      </c>
      <c r="G317" s="272"/>
      <c r="H317" s="65">
        <f t="shared" si="82"/>
        <v>0</v>
      </c>
      <c r="I317" s="65">
        <f t="shared" si="83"/>
        <v>16.68</v>
      </c>
      <c r="J317" s="65">
        <f t="shared" si="84"/>
        <v>0</v>
      </c>
      <c r="K317" s="65">
        <f t="shared" si="85"/>
        <v>0</v>
      </c>
      <c r="L317" s="65">
        <f t="shared" si="86"/>
        <v>0</v>
      </c>
      <c r="M317" s="66">
        <f t="shared" si="87"/>
        <v>0</v>
      </c>
      <c r="N317" s="66">
        <f t="shared" si="88"/>
        <v>0</v>
      </c>
      <c r="O317" s="66">
        <f t="shared" si="89"/>
        <v>0</v>
      </c>
      <c r="P317" s="66">
        <f t="shared" si="90"/>
        <v>0</v>
      </c>
      <c r="Q317" s="66">
        <f t="shared" si="91"/>
        <v>0</v>
      </c>
      <c r="R317" s="66">
        <f t="shared" si="92"/>
        <v>0</v>
      </c>
      <c r="S317" s="66">
        <f t="shared" si="93"/>
        <v>0</v>
      </c>
      <c r="T317" s="18">
        <f t="shared" si="94"/>
        <v>0</v>
      </c>
      <c r="U317" s="18">
        <f t="shared" si="95"/>
        <v>0</v>
      </c>
      <c r="V317" s="18">
        <f t="shared" si="96"/>
        <v>0</v>
      </c>
      <c r="W317" s="18">
        <f t="shared" si="97"/>
        <v>0</v>
      </c>
      <c r="X317" s="18">
        <f t="shared" si="98"/>
        <v>0</v>
      </c>
      <c r="Y317" s="161">
        <f t="shared" si="99"/>
        <v>16.68</v>
      </c>
    </row>
    <row r="318" spans="1:25" x14ac:dyDescent="0.2">
      <c r="A318" s="272" t="s">
        <v>670</v>
      </c>
      <c r="B318" s="18" t="s">
        <v>671</v>
      </c>
      <c r="C318" s="272" t="s">
        <v>124</v>
      </c>
      <c r="D318" s="272" t="s">
        <v>101</v>
      </c>
      <c r="E318" s="63"/>
      <c r="F318" s="274">
        <f t="shared" si="101"/>
        <v>0</v>
      </c>
      <c r="G318" s="272"/>
      <c r="H318" s="65">
        <f t="shared" si="82"/>
        <v>0</v>
      </c>
      <c r="I318" s="65">
        <f t="shared" si="83"/>
        <v>0</v>
      </c>
      <c r="J318" s="65">
        <f t="shared" si="84"/>
        <v>0</v>
      </c>
      <c r="K318" s="65">
        <f t="shared" si="85"/>
        <v>0</v>
      </c>
      <c r="L318" s="65">
        <f t="shared" si="86"/>
        <v>0</v>
      </c>
      <c r="M318" s="66">
        <f t="shared" si="87"/>
        <v>0</v>
      </c>
      <c r="N318" s="66">
        <f t="shared" si="88"/>
        <v>0</v>
      </c>
      <c r="O318" s="66">
        <f t="shared" si="89"/>
        <v>0</v>
      </c>
      <c r="P318" s="66">
        <f t="shared" si="90"/>
        <v>0</v>
      </c>
      <c r="Q318" s="66">
        <f t="shared" si="91"/>
        <v>0</v>
      </c>
      <c r="R318" s="66">
        <f t="shared" si="92"/>
        <v>0</v>
      </c>
      <c r="S318" s="66">
        <f t="shared" si="93"/>
        <v>0</v>
      </c>
      <c r="T318" s="18">
        <f t="shared" si="94"/>
        <v>0</v>
      </c>
      <c r="U318" s="18">
        <f t="shared" si="95"/>
        <v>0</v>
      </c>
      <c r="V318" s="18">
        <f t="shared" si="96"/>
        <v>0</v>
      </c>
      <c r="W318" s="18">
        <f t="shared" si="97"/>
        <v>0</v>
      </c>
      <c r="X318" s="18">
        <f t="shared" si="98"/>
        <v>0</v>
      </c>
      <c r="Y318" s="65">
        <f t="shared" si="99"/>
        <v>0</v>
      </c>
    </row>
    <row r="319" spans="1:25" x14ac:dyDescent="0.2">
      <c r="A319" s="273" t="s">
        <v>846</v>
      </c>
      <c r="B319" s="159" t="s">
        <v>829</v>
      </c>
      <c r="C319" s="273" t="s">
        <v>124</v>
      </c>
      <c r="D319" s="273" t="s">
        <v>105</v>
      </c>
      <c r="E319" s="160" t="s">
        <v>106</v>
      </c>
      <c r="F319" s="274">
        <f t="shared" si="101"/>
        <v>18.64</v>
      </c>
      <c r="G319" s="272"/>
      <c r="H319" s="65">
        <f t="shared" si="82"/>
        <v>0</v>
      </c>
      <c r="I319" s="65">
        <f t="shared" si="83"/>
        <v>0</v>
      </c>
      <c r="J319" s="65">
        <f t="shared" si="84"/>
        <v>18.64</v>
      </c>
      <c r="K319" s="65">
        <f t="shared" si="85"/>
        <v>0</v>
      </c>
      <c r="L319" s="65">
        <f t="shared" si="86"/>
        <v>0</v>
      </c>
      <c r="M319" s="66">
        <f t="shared" si="87"/>
        <v>0</v>
      </c>
      <c r="N319" s="66">
        <f t="shared" si="88"/>
        <v>0</v>
      </c>
      <c r="O319" s="66">
        <f t="shared" si="89"/>
        <v>0</v>
      </c>
      <c r="P319" s="66">
        <f t="shared" si="90"/>
        <v>0</v>
      </c>
      <c r="Q319" s="66">
        <f t="shared" si="91"/>
        <v>0</v>
      </c>
      <c r="R319" s="66">
        <f t="shared" si="92"/>
        <v>0</v>
      </c>
      <c r="S319" s="66">
        <f t="shared" si="93"/>
        <v>0</v>
      </c>
      <c r="T319" s="18">
        <f t="shared" si="94"/>
        <v>0</v>
      </c>
      <c r="U319" s="18">
        <f t="shared" si="95"/>
        <v>0</v>
      </c>
      <c r="V319" s="18">
        <f t="shared" si="96"/>
        <v>0</v>
      </c>
      <c r="W319" s="18">
        <f t="shared" si="97"/>
        <v>0</v>
      </c>
      <c r="X319" s="18">
        <f t="shared" si="98"/>
        <v>0</v>
      </c>
      <c r="Y319" s="161">
        <f t="shared" si="99"/>
        <v>18.64</v>
      </c>
    </row>
    <row r="320" spans="1:25" x14ac:dyDescent="0.2">
      <c r="A320" s="272" t="s">
        <v>672</v>
      </c>
      <c r="B320" s="18" t="s">
        <v>673</v>
      </c>
      <c r="C320" s="272" t="s">
        <v>100</v>
      </c>
      <c r="D320" s="272" t="s">
        <v>109</v>
      </c>
      <c r="E320" s="63" t="s">
        <v>163</v>
      </c>
      <c r="F320" s="274">
        <f t="shared" si="101"/>
        <v>30.04</v>
      </c>
      <c r="G320" s="272">
        <v>6</v>
      </c>
      <c r="H320" s="65">
        <f t="shared" si="82"/>
        <v>0</v>
      </c>
      <c r="I320" s="65">
        <f t="shared" si="83"/>
        <v>0</v>
      </c>
      <c r="J320" s="65">
        <f t="shared" si="84"/>
        <v>0</v>
      </c>
      <c r="K320" s="65">
        <f t="shared" si="85"/>
        <v>0</v>
      </c>
      <c r="L320" s="65">
        <f t="shared" si="86"/>
        <v>0</v>
      </c>
      <c r="M320" s="66">
        <f t="shared" si="87"/>
        <v>0</v>
      </c>
      <c r="N320" s="66">
        <f t="shared" si="88"/>
        <v>0</v>
      </c>
      <c r="O320" s="66">
        <f t="shared" si="89"/>
        <v>30.04</v>
      </c>
      <c r="P320" s="66">
        <f t="shared" si="90"/>
        <v>0</v>
      </c>
      <c r="Q320" s="66">
        <f t="shared" si="91"/>
        <v>0</v>
      </c>
      <c r="R320" s="66">
        <f t="shared" si="92"/>
        <v>0</v>
      </c>
      <c r="S320" s="66">
        <f t="shared" si="93"/>
        <v>0</v>
      </c>
      <c r="T320" s="18">
        <f t="shared" si="94"/>
        <v>0</v>
      </c>
      <c r="U320" s="18">
        <f t="shared" si="95"/>
        <v>0</v>
      </c>
      <c r="V320" s="18">
        <f t="shared" si="96"/>
        <v>0</v>
      </c>
      <c r="W320" s="18">
        <f t="shared" si="97"/>
        <v>0</v>
      </c>
      <c r="X320" s="18">
        <f t="shared" si="98"/>
        <v>0</v>
      </c>
      <c r="Y320" s="65">
        <f t="shared" si="99"/>
        <v>30.04</v>
      </c>
    </row>
    <row r="321" spans="1:25" x14ac:dyDescent="0.2">
      <c r="A321" s="272" t="s">
        <v>674</v>
      </c>
      <c r="B321" s="18" t="s">
        <v>847</v>
      </c>
      <c r="C321" s="272" t="s">
        <v>104</v>
      </c>
      <c r="D321" s="272" t="s">
        <v>101</v>
      </c>
      <c r="E321" s="63" t="s">
        <v>160</v>
      </c>
      <c r="F321" s="274">
        <f t="shared" si="101"/>
        <v>36.56</v>
      </c>
      <c r="G321" s="272"/>
      <c r="H321" s="65">
        <f t="shared" si="82"/>
        <v>0</v>
      </c>
      <c r="I321" s="65">
        <f t="shared" si="83"/>
        <v>0</v>
      </c>
      <c r="J321" s="65">
        <f t="shared" si="84"/>
        <v>0</v>
      </c>
      <c r="K321" s="65">
        <f t="shared" si="85"/>
        <v>0</v>
      </c>
      <c r="L321" s="65">
        <f t="shared" si="86"/>
        <v>0</v>
      </c>
      <c r="M321" s="66">
        <f t="shared" si="87"/>
        <v>0</v>
      </c>
      <c r="N321" s="66">
        <f t="shared" si="88"/>
        <v>0</v>
      </c>
      <c r="O321" s="66">
        <f t="shared" si="89"/>
        <v>0</v>
      </c>
      <c r="P321" s="66">
        <f t="shared" si="90"/>
        <v>0</v>
      </c>
      <c r="Q321" s="66">
        <f t="shared" si="91"/>
        <v>36.56</v>
      </c>
      <c r="R321" s="66">
        <f t="shared" si="92"/>
        <v>0</v>
      </c>
      <c r="S321" s="66">
        <f t="shared" si="93"/>
        <v>0</v>
      </c>
      <c r="T321" s="18">
        <f t="shared" si="94"/>
        <v>0</v>
      </c>
      <c r="U321" s="18">
        <f t="shared" si="95"/>
        <v>0</v>
      </c>
      <c r="V321" s="18">
        <f t="shared" si="96"/>
        <v>0</v>
      </c>
      <c r="W321" s="18">
        <f t="shared" si="97"/>
        <v>0</v>
      </c>
      <c r="X321" s="18">
        <f t="shared" si="98"/>
        <v>0</v>
      </c>
      <c r="Y321" s="65">
        <f t="shared" si="99"/>
        <v>36.56</v>
      </c>
    </row>
    <row r="322" spans="1:25" x14ac:dyDescent="0.2">
      <c r="A322" s="272" t="s">
        <v>674</v>
      </c>
      <c r="B322" s="18" t="s">
        <v>848</v>
      </c>
      <c r="C322" s="272" t="s">
        <v>104</v>
      </c>
      <c r="D322" s="272" t="s">
        <v>101</v>
      </c>
      <c r="E322" s="63" t="s">
        <v>241</v>
      </c>
      <c r="F322" s="274">
        <f t="shared" si="101"/>
        <v>3.2</v>
      </c>
      <c r="G322" s="272"/>
      <c r="H322" s="65">
        <f t="shared" si="82"/>
        <v>0</v>
      </c>
      <c r="I322" s="65">
        <f t="shared" si="83"/>
        <v>0</v>
      </c>
      <c r="J322" s="65">
        <f t="shared" si="84"/>
        <v>0</v>
      </c>
      <c r="K322" s="65">
        <f t="shared" si="85"/>
        <v>0</v>
      </c>
      <c r="L322" s="65">
        <f t="shared" si="86"/>
        <v>0</v>
      </c>
      <c r="M322" s="66">
        <f t="shared" si="87"/>
        <v>0</v>
      </c>
      <c r="N322" s="66">
        <f t="shared" si="88"/>
        <v>0</v>
      </c>
      <c r="O322" s="66">
        <f t="shared" si="89"/>
        <v>0</v>
      </c>
      <c r="P322" s="66">
        <f t="shared" si="90"/>
        <v>3.2</v>
      </c>
      <c r="Q322" s="66">
        <f t="shared" si="91"/>
        <v>0</v>
      </c>
      <c r="R322" s="66">
        <f t="shared" si="92"/>
        <v>0</v>
      </c>
      <c r="S322" s="66">
        <f t="shared" si="93"/>
        <v>0</v>
      </c>
      <c r="T322" s="18">
        <f t="shared" si="94"/>
        <v>0</v>
      </c>
      <c r="U322" s="18">
        <f t="shared" si="95"/>
        <v>0</v>
      </c>
      <c r="V322" s="18">
        <f t="shared" si="96"/>
        <v>0</v>
      </c>
      <c r="W322" s="18">
        <f t="shared" si="97"/>
        <v>0</v>
      </c>
      <c r="X322" s="18">
        <f t="shared" si="98"/>
        <v>0</v>
      </c>
      <c r="Y322" s="65">
        <f t="shared" si="99"/>
        <v>3.2</v>
      </c>
    </row>
    <row r="323" spans="1:25" x14ac:dyDescent="0.2">
      <c r="A323" s="272" t="s">
        <v>674</v>
      </c>
      <c r="B323" s="18" t="s">
        <v>849</v>
      </c>
      <c r="C323" s="273" t="s">
        <v>113</v>
      </c>
      <c r="D323" s="272" t="s">
        <v>101</v>
      </c>
      <c r="E323" s="63" t="s">
        <v>228</v>
      </c>
      <c r="F323" s="274">
        <f t="shared" si="101"/>
        <v>26.8</v>
      </c>
      <c r="G323" s="272"/>
      <c r="H323" s="65">
        <f t="shared" si="82"/>
        <v>0</v>
      </c>
      <c r="I323" s="65">
        <f t="shared" si="83"/>
        <v>0</v>
      </c>
      <c r="J323" s="65">
        <f t="shared" si="84"/>
        <v>0</v>
      </c>
      <c r="K323" s="65">
        <f t="shared" si="85"/>
        <v>0</v>
      </c>
      <c r="L323" s="65">
        <f t="shared" si="86"/>
        <v>0</v>
      </c>
      <c r="M323" s="66">
        <f t="shared" si="87"/>
        <v>0</v>
      </c>
      <c r="N323" s="66">
        <f t="shared" si="88"/>
        <v>26.8</v>
      </c>
      <c r="O323" s="66">
        <f t="shared" si="89"/>
        <v>0</v>
      </c>
      <c r="P323" s="66">
        <f t="shared" si="90"/>
        <v>0</v>
      </c>
      <c r="Q323" s="66">
        <f t="shared" si="91"/>
        <v>0</v>
      </c>
      <c r="R323" s="66">
        <f t="shared" si="92"/>
        <v>0</v>
      </c>
      <c r="S323" s="66">
        <f t="shared" si="93"/>
        <v>0</v>
      </c>
      <c r="T323" s="18">
        <f t="shared" si="94"/>
        <v>0</v>
      </c>
      <c r="U323" s="18">
        <f t="shared" si="95"/>
        <v>0</v>
      </c>
      <c r="V323" s="18">
        <f t="shared" si="96"/>
        <v>0</v>
      </c>
      <c r="W323" s="18">
        <f t="shared" si="97"/>
        <v>0</v>
      </c>
      <c r="X323" s="18">
        <f t="shared" si="98"/>
        <v>0</v>
      </c>
      <c r="Y323" s="65">
        <f t="shared" si="99"/>
        <v>26.8</v>
      </c>
    </row>
    <row r="324" spans="1:25" x14ac:dyDescent="0.2">
      <c r="A324" s="272" t="s">
        <v>674</v>
      </c>
      <c r="B324" s="18" t="s">
        <v>850</v>
      </c>
      <c r="C324" s="273" t="s">
        <v>113</v>
      </c>
      <c r="D324" s="272" t="s">
        <v>101</v>
      </c>
      <c r="E324" s="63" t="s">
        <v>163</v>
      </c>
      <c r="F324" s="274">
        <f t="shared" si="101"/>
        <v>30.04</v>
      </c>
      <c r="G324" s="272"/>
      <c r="H324" s="65">
        <f t="shared" ref="H324:H374" si="102">IF(E324="A",$B$379,0)</f>
        <v>0</v>
      </c>
      <c r="I324" s="65">
        <f t="shared" ref="I324:I374" si="103">IF(E324="B",$B$380,0)</f>
        <v>0</v>
      </c>
      <c r="J324" s="65">
        <f t="shared" ref="J324:J374" si="104">IF(E324="C",$B$381,0)</f>
        <v>0</v>
      </c>
      <c r="K324" s="65">
        <f t="shared" ref="K324:K374" si="105">IF(E324="D",$B$382,0)</f>
        <v>0</v>
      </c>
      <c r="L324" s="65">
        <f t="shared" ref="L324:L374" si="106">IF(E324="E",$B$383,0)</f>
        <v>0</v>
      </c>
      <c r="M324" s="66">
        <f t="shared" ref="M324:M374" si="107">IF(E324="F",$B$384,0)</f>
        <v>0</v>
      </c>
      <c r="N324" s="66">
        <f t="shared" ref="N324:N374" si="108">IF(E324="G",$B$385,0)</f>
        <v>0</v>
      </c>
      <c r="O324" s="66">
        <f t="shared" ref="O324:O374" si="109">IF(E324="H",$B$386,0)</f>
        <v>30.04</v>
      </c>
      <c r="P324" s="66">
        <f t="shared" ref="P324:P374" si="110">IF(E324="I",$B$387,0)</f>
        <v>0</v>
      </c>
      <c r="Q324" s="66">
        <f t="shared" ref="Q324:Q374" si="111">IF(E324="j",$B$388,0)</f>
        <v>0</v>
      </c>
      <c r="R324" s="66">
        <f t="shared" ref="R324:R374" si="112">IF(E324="k",$B$389,0)</f>
        <v>0</v>
      </c>
      <c r="S324" s="66">
        <f t="shared" ref="S324:S374" si="113">IF(E324="L",$B$390,0)</f>
        <v>0</v>
      </c>
      <c r="T324" s="18">
        <f t="shared" ref="T324:T374" si="114">IF(E324="AD-A",$B$392,0)</f>
        <v>0</v>
      </c>
      <c r="U324" s="18">
        <f t="shared" ref="U324:U374" si="115">IF(E324="AD-B",$B$393,0)</f>
        <v>0</v>
      </c>
      <c r="V324" s="18">
        <f t="shared" ref="V324:V374" si="116">IF(E324="ad-f",$B$394,0)</f>
        <v>0</v>
      </c>
      <c r="W324" s="18">
        <f t="shared" ref="W324:W374" si="117">IF(E324="ad-I",$B$395,0)</f>
        <v>0</v>
      </c>
      <c r="X324" s="18">
        <f t="shared" ref="X324:X374" si="118">IF(E324="ad-k",$B$396,0)</f>
        <v>0</v>
      </c>
      <c r="Y324" s="65">
        <f t="shared" ref="Y324" si="119">MAX(H324:X324)</f>
        <v>30.04</v>
      </c>
    </row>
    <row r="325" spans="1:25" x14ac:dyDescent="0.2">
      <c r="A325" s="272" t="s">
        <v>674</v>
      </c>
      <c r="B325" s="18" t="s">
        <v>851</v>
      </c>
      <c r="C325" s="272" t="s">
        <v>121</v>
      </c>
      <c r="D325" s="272" t="s">
        <v>109</v>
      </c>
      <c r="E325" s="63" t="s">
        <v>792</v>
      </c>
      <c r="F325" s="274">
        <v>54.24</v>
      </c>
      <c r="G325" s="272"/>
      <c r="H325" s="65">
        <f t="shared" si="102"/>
        <v>0</v>
      </c>
      <c r="I325" s="65">
        <f t="shared" si="103"/>
        <v>0</v>
      </c>
      <c r="J325" s="65">
        <f t="shared" si="104"/>
        <v>0</v>
      </c>
      <c r="K325" s="65">
        <f t="shared" si="105"/>
        <v>0</v>
      </c>
      <c r="L325" s="65">
        <f t="shared" si="106"/>
        <v>0</v>
      </c>
      <c r="M325" s="66">
        <f t="shared" si="107"/>
        <v>0</v>
      </c>
      <c r="N325" s="66">
        <f t="shared" si="108"/>
        <v>0</v>
      </c>
      <c r="O325" s="66">
        <f t="shared" si="109"/>
        <v>0</v>
      </c>
      <c r="P325" s="66">
        <f t="shared" si="110"/>
        <v>0</v>
      </c>
      <c r="Q325" s="66">
        <f t="shared" si="111"/>
        <v>0</v>
      </c>
      <c r="R325" s="66">
        <f t="shared" si="112"/>
        <v>0</v>
      </c>
      <c r="S325" s="66">
        <f t="shared" si="113"/>
        <v>0</v>
      </c>
      <c r="T325" s="18">
        <f t="shared" si="114"/>
        <v>0</v>
      </c>
      <c r="U325" s="18">
        <f t="shared" si="115"/>
        <v>0</v>
      </c>
      <c r="V325" s="18">
        <f t="shared" si="116"/>
        <v>0</v>
      </c>
      <c r="W325" s="18">
        <f t="shared" si="117"/>
        <v>0</v>
      </c>
      <c r="X325" s="18">
        <f t="shared" si="118"/>
        <v>0</v>
      </c>
      <c r="Y325" s="64">
        <v>54.24</v>
      </c>
    </row>
    <row r="326" spans="1:25" x14ac:dyDescent="0.2">
      <c r="A326" s="272" t="s">
        <v>674</v>
      </c>
      <c r="B326" s="18" t="s">
        <v>852</v>
      </c>
      <c r="C326" s="272" t="s">
        <v>121</v>
      </c>
      <c r="D326" s="272" t="s">
        <v>109</v>
      </c>
      <c r="E326" s="63" t="s">
        <v>110</v>
      </c>
      <c r="F326" s="274">
        <f t="shared" ref="F326:F357" si="120">MAX(H326:S326)</f>
        <v>48.16</v>
      </c>
      <c r="G326" s="272"/>
      <c r="H326" s="65">
        <f t="shared" si="102"/>
        <v>0</v>
      </c>
      <c r="I326" s="65">
        <f t="shared" si="103"/>
        <v>0</v>
      </c>
      <c r="J326" s="65">
        <f t="shared" si="104"/>
        <v>0</v>
      </c>
      <c r="K326" s="65">
        <f t="shared" si="105"/>
        <v>0</v>
      </c>
      <c r="L326" s="65">
        <f t="shared" si="106"/>
        <v>0</v>
      </c>
      <c r="M326" s="66">
        <f t="shared" si="107"/>
        <v>0</v>
      </c>
      <c r="N326" s="66">
        <f t="shared" si="108"/>
        <v>0</v>
      </c>
      <c r="O326" s="66">
        <f t="shared" si="109"/>
        <v>0</v>
      </c>
      <c r="P326" s="66">
        <f t="shared" si="110"/>
        <v>0</v>
      </c>
      <c r="Q326" s="66">
        <f t="shared" si="111"/>
        <v>0</v>
      </c>
      <c r="R326" s="66">
        <f t="shared" si="112"/>
        <v>0</v>
      </c>
      <c r="S326" s="66">
        <f t="shared" si="113"/>
        <v>48.16</v>
      </c>
      <c r="T326" s="18">
        <f t="shared" si="114"/>
        <v>0</v>
      </c>
      <c r="U326" s="18">
        <f t="shared" si="115"/>
        <v>0</v>
      </c>
      <c r="V326" s="18">
        <f t="shared" si="116"/>
        <v>0</v>
      </c>
      <c r="W326" s="18">
        <f t="shared" si="117"/>
        <v>0</v>
      </c>
      <c r="X326" s="18">
        <f t="shared" si="118"/>
        <v>0</v>
      </c>
      <c r="Y326" s="65">
        <f t="shared" ref="Y326:Y357" si="121">MAX(H326:X326)</f>
        <v>48.16</v>
      </c>
    </row>
    <row r="327" spans="1:25" x14ac:dyDescent="0.2">
      <c r="A327" s="272" t="s">
        <v>674</v>
      </c>
      <c r="B327" s="18" t="s">
        <v>853</v>
      </c>
      <c r="C327" s="272" t="s">
        <v>139</v>
      </c>
      <c r="D327" s="272" t="s">
        <v>101</v>
      </c>
      <c r="E327" s="63" t="s">
        <v>160</v>
      </c>
      <c r="F327" s="274">
        <f t="shared" si="120"/>
        <v>36.56</v>
      </c>
      <c r="G327" s="272"/>
      <c r="H327" s="65">
        <f t="shared" si="102"/>
        <v>0</v>
      </c>
      <c r="I327" s="65">
        <f t="shared" si="103"/>
        <v>0</v>
      </c>
      <c r="J327" s="65">
        <f t="shared" si="104"/>
        <v>0</v>
      </c>
      <c r="K327" s="65">
        <f t="shared" si="105"/>
        <v>0</v>
      </c>
      <c r="L327" s="65">
        <f t="shared" si="106"/>
        <v>0</v>
      </c>
      <c r="M327" s="66">
        <f t="shared" si="107"/>
        <v>0</v>
      </c>
      <c r="N327" s="66">
        <f t="shared" si="108"/>
        <v>0</v>
      </c>
      <c r="O327" s="66">
        <f t="shared" si="109"/>
        <v>0</v>
      </c>
      <c r="P327" s="66">
        <f t="shared" si="110"/>
        <v>0</v>
      </c>
      <c r="Q327" s="66">
        <f t="shared" si="111"/>
        <v>36.56</v>
      </c>
      <c r="R327" s="66">
        <f t="shared" si="112"/>
        <v>0</v>
      </c>
      <c r="S327" s="66">
        <f t="shared" si="113"/>
        <v>0</v>
      </c>
      <c r="T327" s="18">
        <f t="shared" si="114"/>
        <v>0</v>
      </c>
      <c r="U327" s="18">
        <f t="shared" si="115"/>
        <v>0</v>
      </c>
      <c r="V327" s="18">
        <f t="shared" si="116"/>
        <v>0</v>
      </c>
      <c r="W327" s="18">
        <f t="shared" si="117"/>
        <v>0</v>
      </c>
      <c r="X327" s="18">
        <f t="shared" si="118"/>
        <v>0</v>
      </c>
      <c r="Y327" s="65">
        <f t="shared" si="121"/>
        <v>36.56</v>
      </c>
    </row>
    <row r="328" spans="1:25" x14ac:dyDescent="0.2">
      <c r="A328" s="272" t="s">
        <v>674</v>
      </c>
      <c r="B328" s="18" t="s">
        <v>854</v>
      </c>
      <c r="C328" s="272" t="s">
        <v>139</v>
      </c>
      <c r="D328" s="272" t="s">
        <v>101</v>
      </c>
      <c r="E328" s="63" t="s">
        <v>160</v>
      </c>
      <c r="F328" s="274">
        <f t="shared" si="120"/>
        <v>36.56</v>
      </c>
      <c r="G328" s="272"/>
      <c r="H328" s="65">
        <f t="shared" si="102"/>
        <v>0</v>
      </c>
      <c r="I328" s="65">
        <f t="shared" si="103"/>
        <v>0</v>
      </c>
      <c r="J328" s="65">
        <f t="shared" si="104"/>
        <v>0</v>
      </c>
      <c r="K328" s="65">
        <f t="shared" si="105"/>
        <v>0</v>
      </c>
      <c r="L328" s="65">
        <f t="shared" si="106"/>
        <v>0</v>
      </c>
      <c r="M328" s="66">
        <f t="shared" si="107"/>
        <v>0</v>
      </c>
      <c r="N328" s="66">
        <f t="shared" si="108"/>
        <v>0</v>
      </c>
      <c r="O328" s="66">
        <f t="shared" si="109"/>
        <v>0</v>
      </c>
      <c r="P328" s="66">
        <f t="shared" si="110"/>
        <v>0</v>
      </c>
      <c r="Q328" s="66">
        <f t="shared" si="111"/>
        <v>36.56</v>
      </c>
      <c r="R328" s="66">
        <f t="shared" si="112"/>
        <v>0</v>
      </c>
      <c r="S328" s="66">
        <f t="shared" si="113"/>
        <v>0</v>
      </c>
      <c r="T328" s="18">
        <f t="shared" si="114"/>
        <v>0</v>
      </c>
      <c r="U328" s="18">
        <f t="shared" si="115"/>
        <v>0</v>
      </c>
      <c r="V328" s="18">
        <f t="shared" si="116"/>
        <v>0</v>
      </c>
      <c r="W328" s="18">
        <f t="shared" si="117"/>
        <v>0</v>
      </c>
      <c r="X328" s="18">
        <f t="shared" si="118"/>
        <v>0</v>
      </c>
      <c r="Y328" s="65">
        <f t="shared" si="121"/>
        <v>36.56</v>
      </c>
    </row>
    <row r="329" spans="1:25" x14ac:dyDescent="0.2">
      <c r="A329" s="272" t="s">
        <v>674</v>
      </c>
      <c r="B329" s="18" t="s">
        <v>855</v>
      </c>
      <c r="C329" s="273" t="s">
        <v>201</v>
      </c>
      <c r="D329" s="272" t="s">
        <v>101</v>
      </c>
      <c r="E329" s="63" t="s">
        <v>241</v>
      </c>
      <c r="F329" s="274">
        <f t="shared" si="120"/>
        <v>3.2</v>
      </c>
      <c r="G329" s="272"/>
      <c r="H329" s="65">
        <f t="shared" si="102"/>
        <v>0</v>
      </c>
      <c r="I329" s="65">
        <f t="shared" si="103"/>
        <v>0</v>
      </c>
      <c r="J329" s="65">
        <f t="shared" si="104"/>
        <v>0</v>
      </c>
      <c r="K329" s="65">
        <f t="shared" si="105"/>
        <v>0</v>
      </c>
      <c r="L329" s="65">
        <f t="shared" si="106"/>
        <v>0</v>
      </c>
      <c r="M329" s="66">
        <f t="shared" si="107"/>
        <v>0</v>
      </c>
      <c r="N329" s="66">
        <f t="shared" si="108"/>
        <v>0</v>
      </c>
      <c r="O329" s="66">
        <f t="shared" si="109"/>
        <v>0</v>
      </c>
      <c r="P329" s="66">
        <f t="shared" si="110"/>
        <v>3.2</v>
      </c>
      <c r="Q329" s="66">
        <f t="shared" si="111"/>
        <v>0</v>
      </c>
      <c r="R329" s="66">
        <f t="shared" si="112"/>
        <v>0</v>
      </c>
      <c r="S329" s="66">
        <f t="shared" si="113"/>
        <v>0</v>
      </c>
      <c r="T329" s="18">
        <f t="shared" si="114"/>
        <v>0</v>
      </c>
      <c r="U329" s="18">
        <f t="shared" si="115"/>
        <v>0</v>
      </c>
      <c r="V329" s="18">
        <f t="shared" si="116"/>
        <v>0</v>
      </c>
      <c r="W329" s="18">
        <f t="shared" si="117"/>
        <v>0</v>
      </c>
      <c r="X329" s="18">
        <f t="shared" si="118"/>
        <v>0</v>
      </c>
      <c r="Y329" s="65">
        <f t="shared" si="121"/>
        <v>3.2</v>
      </c>
    </row>
    <row r="330" spans="1:25" x14ac:dyDescent="0.2">
      <c r="A330" s="272" t="s">
        <v>674</v>
      </c>
      <c r="B330" s="18" t="s">
        <v>856</v>
      </c>
      <c r="C330" s="273" t="s">
        <v>201</v>
      </c>
      <c r="D330" s="272" t="s">
        <v>101</v>
      </c>
      <c r="E330" s="63" t="s">
        <v>144</v>
      </c>
      <c r="F330" s="274">
        <f t="shared" si="120"/>
        <v>40.159999999999997</v>
      </c>
      <c r="G330" s="272"/>
      <c r="H330" s="65">
        <f t="shared" si="102"/>
        <v>0</v>
      </c>
      <c r="I330" s="65">
        <f t="shared" si="103"/>
        <v>0</v>
      </c>
      <c r="J330" s="65">
        <f t="shared" si="104"/>
        <v>0</v>
      </c>
      <c r="K330" s="65">
        <f t="shared" si="105"/>
        <v>0</v>
      </c>
      <c r="L330" s="65">
        <f t="shared" si="106"/>
        <v>0</v>
      </c>
      <c r="M330" s="66">
        <f t="shared" si="107"/>
        <v>0</v>
      </c>
      <c r="N330" s="66">
        <f t="shared" si="108"/>
        <v>0</v>
      </c>
      <c r="O330" s="66">
        <f t="shared" si="109"/>
        <v>0</v>
      </c>
      <c r="P330" s="66">
        <f t="shared" si="110"/>
        <v>0</v>
      </c>
      <c r="Q330" s="66">
        <f t="shared" si="111"/>
        <v>0</v>
      </c>
      <c r="R330" s="66">
        <f t="shared" si="112"/>
        <v>40.159999999999997</v>
      </c>
      <c r="S330" s="66">
        <f t="shared" si="113"/>
        <v>0</v>
      </c>
      <c r="T330" s="18">
        <f t="shared" si="114"/>
        <v>0</v>
      </c>
      <c r="U330" s="18">
        <f t="shared" si="115"/>
        <v>0</v>
      </c>
      <c r="V330" s="18">
        <f t="shared" si="116"/>
        <v>0</v>
      </c>
      <c r="W330" s="18">
        <f t="shared" si="117"/>
        <v>0</v>
      </c>
      <c r="X330" s="18">
        <f t="shared" si="118"/>
        <v>0</v>
      </c>
      <c r="Y330" s="65">
        <f t="shared" si="121"/>
        <v>40.159999999999997</v>
      </c>
    </row>
    <row r="331" spans="1:25" x14ac:dyDescent="0.2">
      <c r="A331" s="272" t="s">
        <v>674</v>
      </c>
      <c r="B331" s="18" t="s">
        <v>857</v>
      </c>
      <c r="C331" s="272" t="s">
        <v>127</v>
      </c>
      <c r="D331" s="272" t="s">
        <v>101</v>
      </c>
      <c r="E331" s="63" t="s">
        <v>163</v>
      </c>
      <c r="F331" s="274">
        <f t="shared" si="120"/>
        <v>30.04</v>
      </c>
      <c r="G331" s="272"/>
      <c r="H331" s="65">
        <f t="shared" si="102"/>
        <v>0</v>
      </c>
      <c r="I331" s="65">
        <f t="shared" si="103"/>
        <v>0</v>
      </c>
      <c r="J331" s="65">
        <f t="shared" si="104"/>
        <v>0</v>
      </c>
      <c r="K331" s="65">
        <f t="shared" si="105"/>
        <v>0</v>
      </c>
      <c r="L331" s="65">
        <f t="shared" si="106"/>
        <v>0</v>
      </c>
      <c r="M331" s="66">
        <f t="shared" si="107"/>
        <v>0</v>
      </c>
      <c r="N331" s="66">
        <f t="shared" si="108"/>
        <v>0</v>
      </c>
      <c r="O331" s="66">
        <f t="shared" si="109"/>
        <v>30.04</v>
      </c>
      <c r="P331" s="66">
        <f t="shared" si="110"/>
        <v>0</v>
      </c>
      <c r="Q331" s="66">
        <f t="shared" si="111"/>
        <v>0</v>
      </c>
      <c r="R331" s="66">
        <f t="shared" si="112"/>
        <v>0</v>
      </c>
      <c r="S331" s="66">
        <f t="shared" si="113"/>
        <v>0</v>
      </c>
      <c r="T331" s="18">
        <f t="shared" si="114"/>
        <v>0</v>
      </c>
      <c r="U331" s="18">
        <f t="shared" si="115"/>
        <v>0</v>
      </c>
      <c r="V331" s="18">
        <f t="shared" si="116"/>
        <v>0</v>
      </c>
      <c r="W331" s="18">
        <f t="shared" si="117"/>
        <v>0</v>
      </c>
      <c r="X331" s="18">
        <f t="shared" si="118"/>
        <v>0</v>
      </c>
      <c r="Y331" s="65">
        <f t="shared" si="121"/>
        <v>30.04</v>
      </c>
    </row>
    <row r="332" spans="1:25" x14ac:dyDescent="0.2">
      <c r="A332" s="272" t="s">
        <v>674</v>
      </c>
      <c r="B332" s="18" t="s">
        <v>858</v>
      </c>
      <c r="C332" s="273" t="s">
        <v>113</v>
      </c>
      <c r="D332" s="272" t="s">
        <v>101</v>
      </c>
      <c r="E332" s="63" t="s">
        <v>106</v>
      </c>
      <c r="F332" s="274">
        <f t="shared" si="120"/>
        <v>18.64</v>
      </c>
      <c r="G332" s="272"/>
      <c r="H332" s="65">
        <f t="shared" si="102"/>
        <v>0</v>
      </c>
      <c r="I332" s="65">
        <f t="shared" si="103"/>
        <v>0</v>
      </c>
      <c r="J332" s="65">
        <f t="shared" si="104"/>
        <v>18.64</v>
      </c>
      <c r="K332" s="65">
        <f t="shared" si="105"/>
        <v>0</v>
      </c>
      <c r="L332" s="65">
        <f t="shared" si="106"/>
        <v>0</v>
      </c>
      <c r="M332" s="66">
        <f t="shared" si="107"/>
        <v>0</v>
      </c>
      <c r="N332" s="66">
        <f t="shared" si="108"/>
        <v>0</v>
      </c>
      <c r="O332" s="66">
        <f t="shared" si="109"/>
        <v>0</v>
      </c>
      <c r="P332" s="66">
        <f t="shared" si="110"/>
        <v>0</v>
      </c>
      <c r="Q332" s="66">
        <f t="shared" si="111"/>
        <v>0</v>
      </c>
      <c r="R332" s="66">
        <f t="shared" si="112"/>
        <v>0</v>
      </c>
      <c r="S332" s="66">
        <f t="shared" si="113"/>
        <v>0</v>
      </c>
      <c r="T332" s="18">
        <f t="shared" si="114"/>
        <v>0</v>
      </c>
      <c r="U332" s="18">
        <f t="shared" si="115"/>
        <v>0</v>
      </c>
      <c r="V332" s="18">
        <f t="shared" si="116"/>
        <v>0</v>
      </c>
      <c r="W332" s="18">
        <f t="shared" si="117"/>
        <v>0</v>
      </c>
      <c r="X332" s="18">
        <f t="shared" si="118"/>
        <v>0</v>
      </c>
      <c r="Y332" s="65">
        <f t="shared" si="121"/>
        <v>18.64</v>
      </c>
    </row>
    <row r="333" spans="1:25" x14ac:dyDescent="0.2">
      <c r="A333" s="272" t="s">
        <v>674</v>
      </c>
      <c r="B333" s="18" t="s">
        <v>859</v>
      </c>
      <c r="C333" s="273" t="s">
        <v>113</v>
      </c>
      <c r="D333" s="272" t="s">
        <v>101</v>
      </c>
      <c r="E333" s="63" t="s">
        <v>147</v>
      </c>
      <c r="F333" s="274">
        <f t="shared" si="120"/>
        <v>24.56</v>
      </c>
      <c r="G333" s="272"/>
      <c r="H333" s="65">
        <f t="shared" si="102"/>
        <v>0</v>
      </c>
      <c r="I333" s="65">
        <f t="shared" si="103"/>
        <v>0</v>
      </c>
      <c r="J333" s="65">
        <f t="shared" si="104"/>
        <v>0</v>
      </c>
      <c r="K333" s="65">
        <f t="shared" si="105"/>
        <v>0</v>
      </c>
      <c r="L333" s="65">
        <f t="shared" si="106"/>
        <v>0</v>
      </c>
      <c r="M333" s="66">
        <f t="shared" si="107"/>
        <v>24.56</v>
      </c>
      <c r="N333" s="66">
        <f t="shared" si="108"/>
        <v>0</v>
      </c>
      <c r="O333" s="66">
        <f t="shared" si="109"/>
        <v>0</v>
      </c>
      <c r="P333" s="66">
        <f t="shared" si="110"/>
        <v>0</v>
      </c>
      <c r="Q333" s="66">
        <f t="shared" si="111"/>
        <v>0</v>
      </c>
      <c r="R333" s="66">
        <f t="shared" si="112"/>
        <v>0</v>
      </c>
      <c r="S333" s="66">
        <f t="shared" si="113"/>
        <v>0</v>
      </c>
      <c r="T333" s="18">
        <f t="shared" si="114"/>
        <v>0</v>
      </c>
      <c r="U333" s="18">
        <f t="shared" si="115"/>
        <v>0</v>
      </c>
      <c r="V333" s="18">
        <f t="shared" si="116"/>
        <v>0</v>
      </c>
      <c r="W333" s="18">
        <f t="shared" si="117"/>
        <v>0</v>
      </c>
      <c r="X333" s="18">
        <f t="shared" si="118"/>
        <v>0</v>
      </c>
      <c r="Y333" s="65">
        <f t="shared" si="121"/>
        <v>24.56</v>
      </c>
    </row>
    <row r="334" spans="1:25" x14ac:dyDescent="0.2">
      <c r="A334" s="272" t="s">
        <v>674</v>
      </c>
      <c r="B334" s="18" t="s">
        <v>860</v>
      </c>
      <c r="C334" s="273" t="s">
        <v>113</v>
      </c>
      <c r="D334" s="272" t="s">
        <v>101</v>
      </c>
      <c r="E334" s="63" t="s">
        <v>228</v>
      </c>
      <c r="F334" s="274">
        <f t="shared" si="120"/>
        <v>26.8</v>
      </c>
      <c r="G334" s="272"/>
      <c r="H334" s="65">
        <f t="shared" si="102"/>
        <v>0</v>
      </c>
      <c r="I334" s="65">
        <f t="shared" si="103"/>
        <v>0</v>
      </c>
      <c r="J334" s="65">
        <f t="shared" si="104"/>
        <v>0</v>
      </c>
      <c r="K334" s="65">
        <f t="shared" si="105"/>
        <v>0</v>
      </c>
      <c r="L334" s="65">
        <f t="shared" si="106"/>
        <v>0</v>
      </c>
      <c r="M334" s="66">
        <f t="shared" si="107"/>
        <v>0</v>
      </c>
      <c r="N334" s="66">
        <f t="shared" si="108"/>
        <v>26.8</v>
      </c>
      <c r="O334" s="66">
        <f t="shared" si="109"/>
        <v>0</v>
      </c>
      <c r="P334" s="66">
        <f t="shared" si="110"/>
        <v>0</v>
      </c>
      <c r="Q334" s="66">
        <f t="shared" si="111"/>
        <v>0</v>
      </c>
      <c r="R334" s="66">
        <f t="shared" si="112"/>
        <v>0</v>
      </c>
      <c r="S334" s="66">
        <f t="shared" si="113"/>
        <v>0</v>
      </c>
      <c r="T334" s="18">
        <f t="shared" si="114"/>
        <v>0</v>
      </c>
      <c r="U334" s="18">
        <f t="shared" si="115"/>
        <v>0</v>
      </c>
      <c r="V334" s="18">
        <f t="shared" si="116"/>
        <v>0</v>
      </c>
      <c r="W334" s="18">
        <f t="shared" si="117"/>
        <v>0</v>
      </c>
      <c r="X334" s="18">
        <f t="shared" si="118"/>
        <v>0</v>
      </c>
      <c r="Y334" s="65">
        <f t="shared" si="121"/>
        <v>26.8</v>
      </c>
    </row>
    <row r="335" spans="1:25" x14ac:dyDescent="0.2">
      <c r="A335" s="272" t="s">
        <v>674</v>
      </c>
      <c r="B335" s="18" t="s">
        <v>861</v>
      </c>
      <c r="C335" s="272" t="s">
        <v>104</v>
      </c>
      <c r="D335" s="272" t="s">
        <v>101</v>
      </c>
      <c r="E335" s="63" t="s">
        <v>110</v>
      </c>
      <c r="F335" s="274">
        <f t="shared" si="120"/>
        <v>48.16</v>
      </c>
      <c r="G335" s="272"/>
      <c r="H335" s="65">
        <f t="shared" si="102"/>
        <v>0</v>
      </c>
      <c r="I335" s="65">
        <f t="shared" si="103"/>
        <v>0</v>
      </c>
      <c r="J335" s="65">
        <f t="shared" si="104"/>
        <v>0</v>
      </c>
      <c r="K335" s="65">
        <f t="shared" si="105"/>
        <v>0</v>
      </c>
      <c r="L335" s="65">
        <f t="shared" si="106"/>
        <v>0</v>
      </c>
      <c r="M335" s="66">
        <f t="shared" si="107"/>
        <v>0</v>
      </c>
      <c r="N335" s="66">
        <f t="shared" si="108"/>
        <v>0</v>
      </c>
      <c r="O335" s="66">
        <f t="shared" si="109"/>
        <v>0</v>
      </c>
      <c r="P335" s="66">
        <f t="shared" si="110"/>
        <v>0</v>
      </c>
      <c r="Q335" s="66">
        <f t="shared" si="111"/>
        <v>0</v>
      </c>
      <c r="R335" s="66">
        <f t="shared" si="112"/>
        <v>0</v>
      </c>
      <c r="S335" s="66">
        <f t="shared" si="113"/>
        <v>48.16</v>
      </c>
      <c r="T335" s="18">
        <f t="shared" si="114"/>
        <v>0</v>
      </c>
      <c r="U335" s="18">
        <f t="shared" si="115"/>
        <v>0</v>
      </c>
      <c r="V335" s="18">
        <f t="shared" si="116"/>
        <v>0</v>
      </c>
      <c r="W335" s="18">
        <f t="shared" si="117"/>
        <v>0</v>
      </c>
      <c r="X335" s="18">
        <f t="shared" si="118"/>
        <v>0</v>
      </c>
      <c r="Y335" s="65">
        <f t="shared" si="121"/>
        <v>48.16</v>
      </c>
    </row>
    <row r="336" spans="1:25" x14ac:dyDescent="0.2">
      <c r="A336" s="272" t="s">
        <v>674</v>
      </c>
      <c r="B336" s="18" t="s">
        <v>862</v>
      </c>
      <c r="C336" s="272" t="s">
        <v>104</v>
      </c>
      <c r="D336" s="272" t="s">
        <v>101</v>
      </c>
      <c r="E336" s="63" t="s">
        <v>147</v>
      </c>
      <c r="F336" s="274">
        <f t="shared" si="120"/>
        <v>24.56</v>
      </c>
      <c r="G336" s="272"/>
      <c r="H336" s="65">
        <f t="shared" si="102"/>
        <v>0</v>
      </c>
      <c r="I336" s="65">
        <f t="shared" si="103"/>
        <v>0</v>
      </c>
      <c r="J336" s="65">
        <f t="shared" si="104"/>
        <v>0</v>
      </c>
      <c r="K336" s="65">
        <f t="shared" si="105"/>
        <v>0</v>
      </c>
      <c r="L336" s="65">
        <f t="shared" si="106"/>
        <v>0</v>
      </c>
      <c r="M336" s="66">
        <f t="shared" si="107"/>
        <v>24.56</v>
      </c>
      <c r="N336" s="66">
        <f t="shared" si="108"/>
        <v>0</v>
      </c>
      <c r="O336" s="66">
        <f t="shared" si="109"/>
        <v>0</v>
      </c>
      <c r="P336" s="66">
        <f t="shared" si="110"/>
        <v>0</v>
      </c>
      <c r="Q336" s="66">
        <f t="shared" si="111"/>
        <v>0</v>
      </c>
      <c r="R336" s="66">
        <f t="shared" si="112"/>
        <v>0</v>
      </c>
      <c r="S336" s="66">
        <f t="shared" si="113"/>
        <v>0</v>
      </c>
      <c r="T336" s="18">
        <f t="shared" si="114"/>
        <v>0</v>
      </c>
      <c r="U336" s="18">
        <f t="shared" si="115"/>
        <v>0</v>
      </c>
      <c r="V336" s="18">
        <f t="shared" si="116"/>
        <v>0</v>
      </c>
      <c r="W336" s="18">
        <f t="shared" si="117"/>
        <v>0</v>
      </c>
      <c r="X336" s="18">
        <f t="shared" si="118"/>
        <v>0</v>
      </c>
      <c r="Y336" s="65">
        <f t="shared" si="121"/>
        <v>24.56</v>
      </c>
    </row>
    <row r="337" spans="1:25" x14ac:dyDescent="0.2">
      <c r="A337" s="272" t="s">
        <v>674</v>
      </c>
      <c r="B337" s="18" t="s">
        <v>863</v>
      </c>
      <c r="C337" s="273" t="s">
        <v>113</v>
      </c>
      <c r="D337" s="272" t="s">
        <v>101</v>
      </c>
      <c r="E337" s="63" t="s">
        <v>147</v>
      </c>
      <c r="F337" s="274">
        <f t="shared" si="120"/>
        <v>24.56</v>
      </c>
      <c r="G337" s="272"/>
      <c r="H337" s="65">
        <f t="shared" si="102"/>
        <v>0</v>
      </c>
      <c r="I337" s="65">
        <f t="shared" si="103"/>
        <v>0</v>
      </c>
      <c r="J337" s="65">
        <f t="shared" si="104"/>
        <v>0</v>
      </c>
      <c r="K337" s="65">
        <f t="shared" si="105"/>
        <v>0</v>
      </c>
      <c r="L337" s="65">
        <f t="shared" si="106"/>
        <v>0</v>
      </c>
      <c r="M337" s="66">
        <f t="shared" si="107"/>
        <v>24.56</v>
      </c>
      <c r="N337" s="66">
        <f t="shared" si="108"/>
        <v>0</v>
      </c>
      <c r="O337" s="66">
        <f t="shared" si="109"/>
        <v>0</v>
      </c>
      <c r="P337" s="66">
        <f t="shared" si="110"/>
        <v>0</v>
      </c>
      <c r="Q337" s="66">
        <f t="shared" si="111"/>
        <v>0</v>
      </c>
      <c r="R337" s="66">
        <f t="shared" si="112"/>
        <v>0</v>
      </c>
      <c r="S337" s="66">
        <f t="shared" si="113"/>
        <v>0</v>
      </c>
      <c r="T337" s="18">
        <f t="shared" si="114"/>
        <v>0</v>
      </c>
      <c r="U337" s="18">
        <f t="shared" si="115"/>
        <v>0</v>
      </c>
      <c r="V337" s="18">
        <f t="shared" si="116"/>
        <v>0</v>
      </c>
      <c r="W337" s="18">
        <f t="shared" si="117"/>
        <v>0</v>
      </c>
      <c r="X337" s="18">
        <f t="shared" si="118"/>
        <v>0</v>
      </c>
      <c r="Y337" s="65">
        <f t="shared" si="121"/>
        <v>24.56</v>
      </c>
    </row>
    <row r="338" spans="1:25" x14ac:dyDescent="0.2">
      <c r="A338" s="273" t="s">
        <v>674</v>
      </c>
      <c r="B338" s="18" t="s">
        <v>675</v>
      </c>
      <c r="C338" s="272" t="s">
        <v>139</v>
      </c>
      <c r="D338" s="272" t="s">
        <v>101</v>
      </c>
      <c r="E338" s="63"/>
      <c r="F338" s="274">
        <f t="shared" si="120"/>
        <v>0</v>
      </c>
      <c r="G338" s="272"/>
      <c r="H338" s="65">
        <f t="shared" si="102"/>
        <v>0</v>
      </c>
      <c r="I338" s="65">
        <f t="shared" si="103"/>
        <v>0</v>
      </c>
      <c r="J338" s="65">
        <f t="shared" si="104"/>
        <v>0</v>
      </c>
      <c r="K338" s="65">
        <f t="shared" si="105"/>
        <v>0</v>
      </c>
      <c r="L338" s="65">
        <f t="shared" si="106"/>
        <v>0</v>
      </c>
      <c r="M338" s="66">
        <f t="shared" si="107"/>
        <v>0</v>
      </c>
      <c r="N338" s="66">
        <f t="shared" si="108"/>
        <v>0</v>
      </c>
      <c r="O338" s="66">
        <f t="shared" si="109"/>
        <v>0</v>
      </c>
      <c r="P338" s="66">
        <f t="shared" si="110"/>
        <v>0</v>
      </c>
      <c r="Q338" s="66">
        <f t="shared" si="111"/>
        <v>0</v>
      </c>
      <c r="R338" s="66">
        <f t="shared" si="112"/>
        <v>0</v>
      </c>
      <c r="S338" s="66">
        <f t="shared" si="113"/>
        <v>0</v>
      </c>
      <c r="T338" s="18">
        <f t="shared" si="114"/>
        <v>0</v>
      </c>
      <c r="U338" s="18">
        <f t="shared" si="115"/>
        <v>0</v>
      </c>
      <c r="V338" s="18">
        <f t="shared" si="116"/>
        <v>0</v>
      </c>
      <c r="W338" s="18">
        <f t="shared" si="117"/>
        <v>0</v>
      </c>
      <c r="X338" s="18">
        <f t="shared" si="118"/>
        <v>0</v>
      </c>
      <c r="Y338" s="65">
        <f t="shared" si="121"/>
        <v>0</v>
      </c>
    </row>
    <row r="339" spans="1:25" x14ac:dyDescent="0.2">
      <c r="A339" s="273" t="s">
        <v>674</v>
      </c>
      <c r="B339" s="159" t="s">
        <v>819</v>
      </c>
      <c r="C339" s="273" t="s">
        <v>124</v>
      </c>
      <c r="D339" s="273" t="s">
        <v>101</v>
      </c>
      <c r="E339" s="160" t="s">
        <v>106</v>
      </c>
      <c r="F339" s="274">
        <f t="shared" si="120"/>
        <v>18.64</v>
      </c>
      <c r="G339" s="272"/>
      <c r="H339" s="65">
        <f t="shared" si="102"/>
        <v>0</v>
      </c>
      <c r="I339" s="65">
        <f t="shared" si="103"/>
        <v>0</v>
      </c>
      <c r="J339" s="65">
        <f t="shared" si="104"/>
        <v>18.64</v>
      </c>
      <c r="K339" s="65">
        <f t="shared" si="105"/>
        <v>0</v>
      </c>
      <c r="L339" s="65">
        <f t="shared" si="106"/>
        <v>0</v>
      </c>
      <c r="M339" s="66">
        <f t="shared" si="107"/>
        <v>0</v>
      </c>
      <c r="N339" s="66">
        <f t="shared" si="108"/>
        <v>0</v>
      </c>
      <c r="O339" s="66">
        <f t="shared" si="109"/>
        <v>0</v>
      </c>
      <c r="P339" s="66">
        <f t="shared" si="110"/>
        <v>0</v>
      </c>
      <c r="Q339" s="66">
        <f t="shared" si="111"/>
        <v>0</v>
      </c>
      <c r="R339" s="66">
        <f t="shared" si="112"/>
        <v>0</v>
      </c>
      <c r="S339" s="66">
        <f t="shared" si="113"/>
        <v>0</v>
      </c>
      <c r="T339" s="18">
        <f t="shared" si="114"/>
        <v>0</v>
      </c>
      <c r="U339" s="18">
        <f t="shared" si="115"/>
        <v>0</v>
      </c>
      <c r="V339" s="18">
        <f t="shared" si="116"/>
        <v>0</v>
      </c>
      <c r="W339" s="18">
        <f t="shared" si="117"/>
        <v>0</v>
      </c>
      <c r="X339" s="18">
        <f t="shared" si="118"/>
        <v>0</v>
      </c>
      <c r="Y339" s="161">
        <f t="shared" si="121"/>
        <v>18.64</v>
      </c>
    </row>
    <row r="340" spans="1:25" x14ac:dyDescent="0.2">
      <c r="A340" s="273" t="s">
        <v>674</v>
      </c>
      <c r="B340" s="159" t="s">
        <v>820</v>
      </c>
      <c r="C340" s="273" t="s">
        <v>201</v>
      </c>
      <c r="D340" s="273" t="s">
        <v>248</v>
      </c>
      <c r="E340" s="160" t="s">
        <v>198</v>
      </c>
      <c r="F340" s="274">
        <f t="shared" si="120"/>
        <v>20.48</v>
      </c>
      <c r="G340" s="272"/>
      <c r="H340" s="65">
        <f t="shared" si="102"/>
        <v>0</v>
      </c>
      <c r="I340" s="65">
        <f t="shared" si="103"/>
        <v>0</v>
      </c>
      <c r="J340" s="65">
        <f t="shared" si="104"/>
        <v>0</v>
      </c>
      <c r="K340" s="65">
        <f t="shared" si="105"/>
        <v>20.48</v>
      </c>
      <c r="L340" s="65">
        <f t="shared" si="106"/>
        <v>0</v>
      </c>
      <c r="M340" s="66">
        <f t="shared" si="107"/>
        <v>0</v>
      </c>
      <c r="N340" s="66">
        <f t="shared" si="108"/>
        <v>0</v>
      </c>
      <c r="O340" s="66">
        <f t="shared" si="109"/>
        <v>0</v>
      </c>
      <c r="P340" s="66">
        <f t="shared" si="110"/>
        <v>0</v>
      </c>
      <c r="Q340" s="66">
        <f t="shared" si="111"/>
        <v>0</v>
      </c>
      <c r="R340" s="66">
        <f t="shared" si="112"/>
        <v>0</v>
      </c>
      <c r="S340" s="66">
        <f t="shared" si="113"/>
        <v>0</v>
      </c>
      <c r="T340" s="18">
        <f t="shared" si="114"/>
        <v>0</v>
      </c>
      <c r="U340" s="18">
        <f t="shared" si="115"/>
        <v>0</v>
      </c>
      <c r="V340" s="18">
        <f t="shared" si="116"/>
        <v>0</v>
      </c>
      <c r="W340" s="18">
        <f t="shared" si="117"/>
        <v>0</v>
      </c>
      <c r="X340" s="18">
        <f t="shared" si="118"/>
        <v>0</v>
      </c>
      <c r="Y340" s="161">
        <f t="shared" si="121"/>
        <v>20.48</v>
      </c>
    </row>
    <row r="341" spans="1:25" x14ac:dyDescent="0.2">
      <c r="A341" s="273" t="s">
        <v>674</v>
      </c>
      <c r="B341" s="159" t="s">
        <v>821</v>
      </c>
      <c r="C341" s="273" t="s">
        <v>113</v>
      </c>
      <c r="D341" s="273" t="s">
        <v>101</v>
      </c>
      <c r="E341" s="160" t="s">
        <v>106</v>
      </c>
      <c r="F341" s="274">
        <f t="shared" si="120"/>
        <v>18.64</v>
      </c>
      <c r="G341" s="272"/>
      <c r="H341" s="65">
        <f t="shared" si="102"/>
        <v>0</v>
      </c>
      <c r="I341" s="65">
        <f t="shared" si="103"/>
        <v>0</v>
      </c>
      <c r="J341" s="65">
        <f t="shared" si="104"/>
        <v>18.64</v>
      </c>
      <c r="K341" s="65">
        <f t="shared" si="105"/>
        <v>0</v>
      </c>
      <c r="L341" s="65">
        <f t="shared" si="106"/>
        <v>0</v>
      </c>
      <c r="M341" s="66">
        <f t="shared" si="107"/>
        <v>0</v>
      </c>
      <c r="N341" s="66">
        <f t="shared" si="108"/>
        <v>0</v>
      </c>
      <c r="O341" s="66">
        <f t="shared" si="109"/>
        <v>0</v>
      </c>
      <c r="P341" s="66">
        <f t="shared" si="110"/>
        <v>0</v>
      </c>
      <c r="Q341" s="66">
        <f t="shared" si="111"/>
        <v>0</v>
      </c>
      <c r="R341" s="66">
        <f t="shared" si="112"/>
        <v>0</v>
      </c>
      <c r="S341" s="66">
        <f t="shared" si="113"/>
        <v>0</v>
      </c>
      <c r="T341" s="18">
        <f t="shared" si="114"/>
        <v>0</v>
      </c>
      <c r="U341" s="18">
        <f t="shared" si="115"/>
        <v>0</v>
      </c>
      <c r="V341" s="18">
        <f t="shared" si="116"/>
        <v>0</v>
      </c>
      <c r="W341" s="18">
        <f t="shared" si="117"/>
        <v>0</v>
      </c>
      <c r="X341" s="18">
        <f t="shared" si="118"/>
        <v>0</v>
      </c>
      <c r="Y341" s="161">
        <f t="shared" si="121"/>
        <v>18.64</v>
      </c>
    </row>
    <row r="342" spans="1:25" x14ac:dyDescent="0.2">
      <c r="A342" s="273" t="s">
        <v>674</v>
      </c>
      <c r="B342" s="159" t="s">
        <v>825</v>
      </c>
      <c r="C342" s="273" t="s">
        <v>201</v>
      </c>
      <c r="D342" s="273" t="s">
        <v>101</v>
      </c>
      <c r="E342" s="160" t="s">
        <v>163</v>
      </c>
      <c r="F342" s="274">
        <f t="shared" si="120"/>
        <v>30.04</v>
      </c>
      <c r="G342" s="272"/>
      <c r="H342" s="65">
        <f t="shared" si="102"/>
        <v>0</v>
      </c>
      <c r="I342" s="65">
        <f t="shared" si="103"/>
        <v>0</v>
      </c>
      <c r="J342" s="65">
        <f t="shared" si="104"/>
        <v>0</v>
      </c>
      <c r="K342" s="65">
        <f t="shared" si="105"/>
        <v>0</v>
      </c>
      <c r="L342" s="65">
        <f t="shared" si="106"/>
        <v>0</v>
      </c>
      <c r="M342" s="66">
        <f t="shared" si="107"/>
        <v>0</v>
      </c>
      <c r="N342" s="66">
        <f t="shared" si="108"/>
        <v>0</v>
      </c>
      <c r="O342" s="66">
        <f t="shared" si="109"/>
        <v>30.04</v>
      </c>
      <c r="P342" s="66">
        <f t="shared" si="110"/>
        <v>0</v>
      </c>
      <c r="Q342" s="66">
        <f t="shared" si="111"/>
        <v>0</v>
      </c>
      <c r="R342" s="66">
        <f t="shared" si="112"/>
        <v>0</v>
      </c>
      <c r="S342" s="66">
        <f t="shared" si="113"/>
        <v>0</v>
      </c>
      <c r="T342" s="18">
        <f t="shared" si="114"/>
        <v>0</v>
      </c>
      <c r="U342" s="18">
        <f t="shared" si="115"/>
        <v>0</v>
      </c>
      <c r="V342" s="18">
        <f t="shared" si="116"/>
        <v>0</v>
      </c>
      <c r="W342" s="18">
        <f t="shared" si="117"/>
        <v>0</v>
      </c>
      <c r="X342" s="18">
        <f t="shared" si="118"/>
        <v>0</v>
      </c>
      <c r="Y342" s="161">
        <f t="shared" si="121"/>
        <v>30.04</v>
      </c>
    </row>
    <row r="343" spans="1:25" x14ac:dyDescent="0.2">
      <c r="A343" s="273" t="s">
        <v>674</v>
      </c>
      <c r="B343" s="159" t="s">
        <v>826</v>
      </c>
      <c r="C343" s="273" t="s">
        <v>201</v>
      </c>
      <c r="D343" s="273" t="s">
        <v>101</v>
      </c>
      <c r="E343" s="160" t="s">
        <v>160</v>
      </c>
      <c r="F343" s="274">
        <f t="shared" si="120"/>
        <v>36.56</v>
      </c>
      <c r="G343" s="272"/>
      <c r="H343" s="65">
        <f t="shared" si="102"/>
        <v>0</v>
      </c>
      <c r="I343" s="65">
        <f t="shared" si="103"/>
        <v>0</v>
      </c>
      <c r="J343" s="65">
        <f t="shared" si="104"/>
        <v>0</v>
      </c>
      <c r="K343" s="65">
        <f t="shared" si="105"/>
        <v>0</v>
      </c>
      <c r="L343" s="65">
        <f t="shared" si="106"/>
        <v>0</v>
      </c>
      <c r="M343" s="66">
        <f t="shared" si="107"/>
        <v>0</v>
      </c>
      <c r="N343" s="66">
        <f t="shared" si="108"/>
        <v>0</v>
      </c>
      <c r="O343" s="66">
        <f t="shared" si="109"/>
        <v>0</v>
      </c>
      <c r="P343" s="66">
        <f t="shared" si="110"/>
        <v>0</v>
      </c>
      <c r="Q343" s="66">
        <f t="shared" si="111"/>
        <v>36.56</v>
      </c>
      <c r="R343" s="66">
        <f t="shared" si="112"/>
        <v>0</v>
      </c>
      <c r="S343" s="66">
        <f t="shared" si="113"/>
        <v>0</v>
      </c>
      <c r="T343" s="18">
        <f t="shared" si="114"/>
        <v>0</v>
      </c>
      <c r="U343" s="18">
        <f t="shared" si="115"/>
        <v>0</v>
      </c>
      <c r="V343" s="18">
        <f t="shared" si="116"/>
        <v>0</v>
      </c>
      <c r="W343" s="18">
        <f t="shared" si="117"/>
        <v>0</v>
      </c>
      <c r="X343" s="18">
        <f t="shared" si="118"/>
        <v>0</v>
      </c>
      <c r="Y343" s="161">
        <f t="shared" si="121"/>
        <v>36.56</v>
      </c>
    </row>
    <row r="344" spans="1:25" x14ac:dyDescent="0.2">
      <c r="A344" s="273" t="s">
        <v>674</v>
      </c>
      <c r="B344" s="159" t="s">
        <v>827</v>
      </c>
      <c r="C344" s="273" t="s">
        <v>124</v>
      </c>
      <c r="D344" s="273" t="s">
        <v>105</v>
      </c>
      <c r="E344" s="160" t="s">
        <v>106</v>
      </c>
      <c r="F344" s="274">
        <f t="shared" si="120"/>
        <v>18.64</v>
      </c>
      <c r="G344" s="272"/>
      <c r="H344" s="65">
        <f t="shared" si="102"/>
        <v>0</v>
      </c>
      <c r="I344" s="65">
        <f t="shared" si="103"/>
        <v>0</v>
      </c>
      <c r="J344" s="65">
        <f t="shared" si="104"/>
        <v>18.64</v>
      </c>
      <c r="K344" s="65">
        <f t="shared" si="105"/>
        <v>0</v>
      </c>
      <c r="L344" s="65">
        <f t="shared" si="106"/>
        <v>0</v>
      </c>
      <c r="M344" s="66">
        <f t="shared" si="107"/>
        <v>0</v>
      </c>
      <c r="N344" s="66">
        <f t="shared" si="108"/>
        <v>0</v>
      </c>
      <c r="O344" s="66">
        <f t="shared" si="109"/>
        <v>0</v>
      </c>
      <c r="P344" s="66">
        <f t="shared" si="110"/>
        <v>0</v>
      </c>
      <c r="Q344" s="66">
        <f t="shared" si="111"/>
        <v>0</v>
      </c>
      <c r="R344" s="66">
        <f t="shared" si="112"/>
        <v>0</v>
      </c>
      <c r="S344" s="66">
        <f t="shared" si="113"/>
        <v>0</v>
      </c>
      <c r="T344" s="18">
        <f t="shared" si="114"/>
        <v>0</v>
      </c>
      <c r="U344" s="18">
        <f t="shared" si="115"/>
        <v>0</v>
      </c>
      <c r="V344" s="18">
        <f t="shared" si="116"/>
        <v>0</v>
      </c>
      <c r="W344" s="18">
        <f t="shared" si="117"/>
        <v>0</v>
      </c>
      <c r="X344" s="18">
        <f t="shared" si="118"/>
        <v>0</v>
      </c>
      <c r="Y344" s="161">
        <f t="shared" si="121"/>
        <v>18.64</v>
      </c>
    </row>
    <row r="345" spans="1:25" x14ac:dyDescent="0.2">
      <c r="A345" s="273" t="s">
        <v>674</v>
      </c>
      <c r="B345" s="159" t="s">
        <v>828</v>
      </c>
      <c r="C345" s="273" t="s">
        <v>104</v>
      </c>
      <c r="D345" s="273" t="s">
        <v>105</v>
      </c>
      <c r="E345" s="160" t="s">
        <v>241</v>
      </c>
      <c r="F345" s="274">
        <f t="shared" si="120"/>
        <v>3.2</v>
      </c>
      <c r="G345" s="272"/>
      <c r="H345" s="65">
        <f t="shared" si="102"/>
        <v>0</v>
      </c>
      <c r="I345" s="65">
        <f t="shared" si="103"/>
        <v>0</v>
      </c>
      <c r="J345" s="65">
        <f t="shared" si="104"/>
        <v>0</v>
      </c>
      <c r="K345" s="65">
        <f t="shared" si="105"/>
        <v>0</v>
      </c>
      <c r="L345" s="65">
        <f t="shared" si="106"/>
        <v>0</v>
      </c>
      <c r="M345" s="66">
        <f t="shared" si="107"/>
        <v>0</v>
      </c>
      <c r="N345" s="66">
        <f t="shared" si="108"/>
        <v>0</v>
      </c>
      <c r="O345" s="66">
        <f t="shared" si="109"/>
        <v>0</v>
      </c>
      <c r="P345" s="66">
        <f t="shared" si="110"/>
        <v>3.2</v>
      </c>
      <c r="Q345" s="66">
        <f t="shared" si="111"/>
        <v>0</v>
      </c>
      <c r="R345" s="66">
        <f t="shared" si="112"/>
        <v>0</v>
      </c>
      <c r="S345" s="66">
        <f t="shared" si="113"/>
        <v>0</v>
      </c>
      <c r="T345" s="18">
        <f t="shared" si="114"/>
        <v>0</v>
      </c>
      <c r="U345" s="18">
        <f t="shared" si="115"/>
        <v>0</v>
      </c>
      <c r="V345" s="18">
        <f t="shared" si="116"/>
        <v>0</v>
      </c>
      <c r="W345" s="18">
        <f t="shared" si="117"/>
        <v>0</v>
      </c>
      <c r="X345" s="18">
        <f t="shared" si="118"/>
        <v>0</v>
      </c>
      <c r="Y345" s="161">
        <f t="shared" si="121"/>
        <v>3.2</v>
      </c>
    </row>
    <row r="346" spans="1:25" x14ac:dyDescent="0.2">
      <c r="A346" s="273" t="s">
        <v>674</v>
      </c>
      <c r="B346" s="159" t="s">
        <v>916</v>
      </c>
      <c r="C346" s="273" t="s">
        <v>104</v>
      </c>
      <c r="D346" s="273" t="s">
        <v>469</v>
      </c>
      <c r="E346" s="160" t="s">
        <v>163</v>
      </c>
      <c r="F346" s="275">
        <f t="shared" si="120"/>
        <v>30.04</v>
      </c>
      <c r="G346" s="273"/>
      <c r="H346" s="161">
        <f t="shared" si="102"/>
        <v>0</v>
      </c>
      <c r="I346" s="161">
        <f t="shared" si="103"/>
        <v>0</v>
      </c>
      <c r="J346" s="161">
        <f t="shared" si="104"/>
        <v>0</v>
      </c>
      <c r="K346" s="161">
        <f t="shared" si="105"/>
        <v>0</v>
      </c>
      <c r="L346" s="161">
        <f t="shared" si="106"/>
        <v>0</v>
      </c>
      <c r="M346" s="194">
        <f t="shared" si="107"/>
        <v>0</v>
      </c>
      <c r="N346" s="194">
        <f t="shared" si="108"/>
        <v>0</v>
      </c>
      <c r="O346" s="194">
        <f t="shared" si="109"/>
        <v>30.04</v>
      </c>
      <c r="P346" s="194">
        <f t="shared" si="110"/>
        <v>0</v>
      </c>
      <c r="Q346" s="194">
        <f t="shared" si="111"/>
        <v>0</v>
      </c>
      <c r="R346" s="194">
        <f t="shared" si="112"/>
        <v>0</v>
      </c>
      <c r="S346" s="194">
        <f t="shared" si="113"/>
        <v>0</v>
      </c>
      <c r="T346" s="159">
        <f t="shared" si="114"/>
        <v>0</v>
      </c>
      <c r="U346" s="159">
        <f t="shared" si="115"/>
        <v>0</v>
      </c>
      <c r="V346" s="159">
        <f t="shared" si="116"/>
        <v>0</v>
      </c>
      <c r="W346" s="159">
        <f t="shared" si="117"/>
        <v>0</v>
      </c>
      <c r="X346" s="159">
        <f t="shared" si="118"/>
        <v>0</v>
      </c>
      <c r="Y346" s="161">
        <f t="shared" si="121"/>
        <v>30.04</v>
      </c>
    </row>
    <row r="347" spans="1:25" s="195" customFormat="1" x14ac:dyDescent="0.2">
      <c r="A347" s="273" t="s">
        <v>674</v>
      </c>
      <c r="B347" s="159" t="s">
        <v>936</v>
      </c>
      <c r="C347" s="273" t="s">
        <v>104</v>
      </c>
      <c r="D347" s="273" t="s">
        <v>469</v>
      </c>
      <c r="E347" s="160" t="s">
        <v>160</v>
      </c>
      <c r="F347" s="275">
        <f t="shared" si="120"/>
        <v>36.56</v>
      </c>
      <c r="G347" s="273"/>
      <c r="H347" s="161">
        <f t="shared" si="102"/>
        <v>0</v>
      </c>
      <c r="I347" s="161">
        <f t="shared" si="103"/>
        <v>0</v>
      </c>
      <c r="J347" s="161">
        <f t="shared" si="104"/>
        <v>0</v>
      </c>
      <c r="K347" s="161">
        <f t="shared" si="105"/>
        <v>0</v>
      </c>
      <c r="L347" s="161">
        <f t="shared" si="106"/>
        <v>0</v>
      </c>
      <c r="M347" s="194">
        <f t="shared" si="107"/>
        <v>0</v>
      </c>
      <c r="N347" s="194">
        <f t="shared" si="108"/>
        <v>0</v>
      </c>
      <c r="O347" s="194">
        <f t="shared" si="109"/>
        <v>0</v>
      </c>
      <c r="P347" s="194">
        <f t="shared" si="110"/>
        <v>0</v>
      </c>
      <c r="Q347" s="194">
        <f t="shared" si="111"/>
        <v>36.56</v>
      </c>
      <c r="R347" s="194">
        <f t="shared" si="112"/>
        <v>0</v>
      </c>
      <c r="S347" s="194">
        <f t="shared" si="113"/>
        <v>0</v>
      </c>
      <c r="T347" s="159">
        <f t="shared" si="114"/>
        <v>0</v>
      </c>
      <c r="U347" s="159">
        <f t="shared" si="115"/>
        <v>0</v>
      </c>
      <c r="V347" s="159">
        <f t="shared" si="116"/>
        <v>0</v>
      </c>
      <c r="W347" s="159">
        <f t="shared" si="117"/>
        <v>0</v>
      </c>
      <c r="X347" s="159">
        <f t="shared" si="118"/>
        <v>0</v>
      </c>
      <c r="Y347" s="161">
        <f t="shared" si="121"/>
        <v>36.56</v>
      </c>
    </row>
    <row r="348" spans="1:25" s="195" customFormat="1" x14ac:dyDescent="0.2">
      <c r="A348" s="273" t="s">
        <v>674</v>
      </c>
      <c r="B348" s="159" t="s">
        <v>937</v>
      </c>
      <c r="C348" s="273" t="s">
        <v>104</v>
      </c>
      <c r="D348" s="273" t="s">
        <v>469</v>
      </c>
      <c r="E348" s="160" t="s">
        <v>163</v>
      </c>
      <c r="F348" s="275">
        <f t="shared" si="120"/>
        <v>30.04</v>
      </c>
      <c r="G348" s="273"/>
      <c r="H348" s="161">
        <f t="shared" si="102"/>
        <v>0</v>
      </c>
      <c r="I348" s="161">
        <f t="shared" si="103"/>
        <v>0</v>
      </c>
      <c r="J348" s="161">
        <f t="shared" si="104"/>
        <v>0</v>
      </c>
      <c r="K348" s="161">
        <f t="shared" si="105"/>
        <v>0</v>
      </c>
      <c r="L348" s="161">
        <f t="shared" si="106"/>
        <v>0</v>
      </c>
      <c r="M348" s="194">
        <f t="shared" si="107"/>
        <v>0</v>
      </c>
      <c r="N348" s="194">
        <f t="shared" si="108"/>
        <v>0</v>
      </c>
      <c r="O348" s="194">
        <f t="shared" si="109"/>
        <v>30.04</v>
      </c>
      <c r="P348" s="194">
        <f t="shared" si="110"/>
        <v>0</v>
      </c>
      <c r="Q348" s="194">
        <f t="shared" si="111"/>
        <v>0</v>
      </c>
      <c r="R348" s="194">
        <f t="shared" si="112"/>
        <v>0</v>
      </c>
      <c r="S348" s="194">
        <f t="shared" si="113"/>
        <v>0</v>
      </c>
      <c r="T348" s="159">
        <f t="shared" si="114"/>
        <v>0</v>
      </c>
      <c r="U348" s="159">
        <f t="shared" si="115"/>
        <v>0</v>
      </c>
      <c r="V348" s="159">
        <f t="shared" si="116"/>
        <v>0</v>
      </c>
      <c r="W348" s="159">
        <f t="shared" si="117"/>
        <v>0</v>
      </c>
      <c r="X348" s="159">
        <f t="shared" si="118"/>
        <v>0</v>
      </c>
      <c r="Y348" s="161">
        <f t="shared" si="121"/>
        <v>30.04</v>
      </c>
    </row>
    <row r="349" spans="1:25" s="195" customFormat="1" x14ac:dyDescent="0.2">
      <c r="A349" s="273" t="s">
        <v>674</v>
      </c>
      <c r="B349" s="159" t="s">
        <v>938</v>
      </c>
      <c r="C349" s="273" t="s">
        <v>124</v>
      </c>
      <c r="D349" s="273" t="s">
        <v>109</v>
      </c>
      <c r="E349" s="160" t="s">
        <v>228</v>
      </c>
      <c r="F349" s="275">
        <f t="shared" si="120"/>
        <v>26.8</v>
      </c>
      <c r="G349" s="273"/>
      <c r="H349" s="161">
        <f t="shared" si="102"/>
        <v>0</v>
      </c>
      <c r="I349" s="161">
        <f t="shared" si="103"/>
        <v>0</v>
      </c>
      <c r="J349" s="161">
        <f t="shared" si="104"/>
        <v>0</v>
      </c>
      <c r="K349" s="161">
        <f t="shared" si="105"/>
        <v>0</v>
      </c>
      <c r="L349" s="161">
        <f t="shared" si="106"/>
        <v>0</v>
      </c>
      <c r="M349" s="194">
        <f t="shared" si="107"/>
        <v>0</v>
      </c>
      <c r="N349" s="194">
        <f t="shared" si="108"/>
        <v>26.8</v>
      </c>
      <c r="O349" s="194">
        <f t="shared" si="109"/>
        <v>0</v>
      </c>
      <c r="P349" s="194">
        <f t="shared" si="110"/>
        <v>0</v>
      </c>
      <c r="Q349" s="194">
        <f t="shared" si="111"/>
        <v>0</v>
      </c>
      <c r="R349" s="194">
        <f t="shared" si="112"/>
        <v>0</v>
      </c>
      <c r="S349" s="194">
        <f t="shared" si="113"/>
        <v>0</v>
      </c>
      <c r="T349" s="159">
        <f t="shared" si="114"/>
        <v>0</v>
      </c>
      <c r="U349" s="159">
        <f t="shared" si="115"/>
        <v>0</v>
      </c>
      <c r="V349" s="159">
        <f t="shared" si="116"/>
        <v>0</v>
      </c>
      <c r="W349" s="159">
        <f t="shared" si="117"/>
        <v>0</v>
      </c>
      <c r="X349" s="159">
        <f t="shared" si="118"/>
        <v>0</v>
      </c>
      <c r="Y349" s="161">
        <f t="shared" si="121"/>
        <v>26.8</v>
      </c>
    </row>
    <row r="350" spans="1:25" s="195" customFormat="1" x14ac:dyDescent="0.2">
      <c r="A350" s="273" t="s">
        <v>674</v>
      </c>
      <c r="B350" s="159" t="s">
        <v>939</v>
      </c>
      <c r="C350" s="273" t="s">
        <v>127</v>
      </c>
      <c r="D350" s="273" t="s">
        <v>109</v>
      </c>
      <c r="E350" s="160" t="s">
        <v>241</v>
      </c>
      <c r="F350" s="275">
        <f t="shared" si="120"/>
        <v>3.2</v>
      </c>
      <c r="G350" s="273"/>
      <c r="H350" s="161">
        <f t="shared" si="102"/>
        <v>0</v>
      </c>
      <c r="I350" s="161">
        <f t="shared" si="103"/>
        <v>0</v>
      </c>
      <c r="J350" s="161">
        <f t="shared" si="104"/>
        <v>0</v>
      </c>
      <c r="K350" s="161">
        <f t="shared" si="105"/>
        <v>0</v>
      </c>
      <c r="L350" s="161">
        <f t="shared" si="106"/>
        <v>0</v>
      </c>
      <c r="M350" s="194">
        <f t="shared" si="107"/>
        <v>0</v>
      </c>
      <c r="N350" s="194">
        <f t="shared" si="108"/>
        <v>0</v>
      </c>
      <c r="O350" s="194">
        <f t="shared" si="109"/>
        <v>0</v>
      </c>
      <c r="P350" s="194">
        <f t="shared" si="110"/>
        <v>3.2</v>
      </c>
      <c r="Q350" s="194">
        <f t="shared" si="111"/>
        <v>0</v>
      </c>
      <c r="R350" s="194">
        <f t="shared" si="112"/>
        <v>0</v>
      </c>
      <c r="S350" s="194">
        <f t="shared" si="113"/>
        <v>0</v>
      </c>
      <c r="T350" s="159">
        <f t="shared" si="114"/>
        <v>0</v>
      </c>
      <c r="U350" s="159">
        <f t="shared" si="115"/>
        <v>0</v>
      </c>
      <c r="V350" s="159">
        <f t="shared" si="116"/>
        <v>0</v>
      </c>
      <c r="W350" s="159">
        <f t="shared" si="117"/>
        <v>0</v>
      </c>
      <c r="X350" s="159">
        <f t="shared" si="118"/>
        <v>0</v>
      </c>
      <c r="Y350" s="161">
        <f t="shared" si="121"/>
        <v>3.2</v>
      </c>
    </row>
    <row r="351" spans="1:25" x14ac:dyDescent="0.2">
      <c r="A351" s="272" t="s">
        <v>676</v>
      </c>
      <c r="B351" s="18" t="s">
        <v>677</v>
      </c>
      <c r="C351" s="272" t="s">
        <v>113</v>
      </c>
      <c r="D351" s="272" t="s">
        <v>109</v>
      </c>
      <c r="E351" s="63" t="s">
        <v>163</v>
      </c>
      <c r="F351" s="274">
        <f t="shared" si="120"/>
        <v>30.04</v>
      </c>
      <c r="G351" s="272">
        <v>7</v>
      </c>
      <c r="H351" s="65">
        <f t="shared" si="102"/>
        <v>0</v>
      </c>
      <c r="I351" s="65">
        <f t="shared" si="103"/>
        <v>0</v>
      </c>
      <c r="J351" s="65">
        <f t="shared" si="104"/>
        <v>0</v>
      </c>
      <c r="K351" s="65">
        <f t="shared" si="105"/>
        <v>0</v>
      </c>
      <c r="L351" s="65">
        <f t="shared" si="106"/>
        <v>0</v>
      </c>
      <c r="M351" s="66">
        <f t="shared" si="107"/>
        <v>0</v>
      </c>
      <c r="N351" s="66">
        <f t="shared" si="108"/>
        <v>0</v>
      </c>
      <c r="O351" s="66">
        <f t="shared" si="109"/>
        <v>30.04</v>
      </c>
      <c r="P351" s="66">
        <f t="shared" si="110"/>
        <v>0</v>
      </c>
      <c r="Q351" s="66">
        <f t="shared" si="111"/>
        <v>0</v>
      </c>
      <c r="R351" s="66">
        <f t="shared" si="112"/>
        <v>0</v>
      </c>
      <c r="S351" s="66">
        <f t="shared" si="113"/>
        <v>0</v>
      </c>
      <c r="T351" s="18">
        <f t="shared" si="114"/>
        <v>0</v>
      </c>
      <c r="U351" s="18">
        <f t="shared" si="115"/>
        <v>0</v>
      </c>
      <c r="V351" s="18">
        <f t="shared" si="116"/>
        <v>0</v>
      </c>
      <c r="W351" s="18">
        <f t="shared" si="117"/>
        <v>0</v>
      </c>
      <c r="X351" s="18">
        <f t="shared" si="118"/>
        <v>0</v>
      </c>
      <c r="Y351" s="65">
        <f t="shared" si="121"/>
        <v>30.04</v>
      </c>
    </row>
    <row r="352" spans="1:25" x14ac:dyDescent="0.2">
      <c r="A352" s="272" t="s">
        <v>898</v>
      </c>
      <c r="B352" s="159" t="s">
        <v>899</v>
      </c>
      <c r="C352" s="272" t="s">
        <v>100</v>
      </c>
      <c r="D352" s="272" t="s">
        <v>101</v>
      </c>
      <c r="E352" s="160" t="s">
        <v>228</v>
      </c>
      <c r="F352" s="274">
        <f t="shared" si="120"/>
        <v>26.8</v>
      </c>
      <c r="G352" s="272"/>
      <c r="H352" s="65">
        <f t="shared" si="102"/>
        <v>0</v>
      </c>
      <c r="I352" s="65">
        <f t="shared" si="103"/>
        <v>0</v>
      </c>
      <c r="J352" s="65">
        <f t="shared" si="104"/>
        <v>0</v>
      </c>
      <c r="K352" s="65">
        <f t="shared" si="105"/>
        <v>0</v>
      </c>
      <c r="L352" s="65">
        <f t="shared" si="106"/>
        <v>0</v>
      </c>
      <c r="M352" s="66">
        <f t="shared" si="107"/>
        <v>0</v>
      </c>
      <c r="N352" s="66">
        <f t="shared" si="108"/>
        <v>26.8</v>
      </c>
      <c r="O352" s="66">
        <f t="shared" si="109"/>
        <v>0</v>
      </c>
      <c r="P352" s="66">
        <f t="shared" si="110"/>
        <v>0</v>
      </c>
      <c r="Q352" s="66">
        <f t="shared" si="111"/>
        <v>0</v>
      </c>
      <c r="R352" s="66">
        <f t="shared" si="112"/>
        <v>0</v>
      </c>
      <c r="S352" s="66">
        <f t="shared" si="113"/>
        <v>0</v>
      </c>
      <c r="T352" s="18">
        <f t="shared" si="114"/>
        <v>0</v>
      </c>
      <c r="U352" s="18">
        <f t="shared" si="115"/>
        <v>0</v>
      </c>
      <c r="V352" s="18">
        <f t="shared" si="116"/>
        <v>0</v>
      </c>
      <c r="W352" s="18">
        <f t="shared" si="117"/>
        <v>0</v>
      </c>
      <c r="X352" s="18">
        <f t="shared" si="118"/>
        <v>0</v>
      </c>
      <c r="Y352" s="161">
        <f t="shared" si="121"/>
        <v>26.8</v>
      </c>
    </row>
    <row r="353" spans="1:25" x14ac:dyDescent="0.2">
      <c r="A353" s="272" t="s">
        <v>900</v>
      </c>
      <c r="B353" s="159" t="s">
        <v>901</v>
      </c>
      <c r="C353" s="272" t="s">
        <v>100</v>
      </c>
      <c r="D353" s="272" t="s">
        <v>101</v>
      </c>
      <c r="E353" s="160" t="s">
        <v>147</v>
      </c>
      <c r="F353" s="274">
        <f t="shared" si="120"/>
        <v>24.56</v>
      </c>
      <c r="G353" s="272"/>
      <c r="H353" s="65">
        <f t="shared" si="102"/>
        <v>0</v>
      </c>
      <c r="I353" s="65">
        <f t="shared" si="103"/>
        <v>0</v>
      </c>
      <c r="J353" s="65">
        <f t="shared" si="104"/>
        <v>0</v>
      </c>
      <c r="K353" s="65">
        <f t="shared" si="105"/>
        <v>0</v>
      </c>
      <c r="L353" s="65">
        <f t="shared" si="106"/>
        <v>0</v>
      </c>
      <c r="M353" s="66">
        <f t="shared" si="107"/>
        <v>24.56</v>
      </c>
      <c r="N353" s="66">
        <f t="shared" si="108"/>
        <v>0</v>
      </c>
      <c r="O353" s="66">
        <f t="shared" si="109"/>
        <v>0</v>
      </c>
      <c r="P353" s="66">
        <f t="shared" si="110"/>
        <v>0</v>
      </c>
      <c r="Q353" s="66">
        <f t="shared" si="111"/>
        <v>0</v>
      </c>
      <c r="R353" s="66">
        <f t="shared" si="112"/>
        <v>0</v>
      </c>
      <c r="S353" s="66">
        <f t="shared" si="113"/>
        <v>0</v>
      </c>
      <c r="T353" s="18">
        <f t="shared" si="114"/>
        <v>0</v>
      </c>
      <c r="U353" s="18">
        <f t="shared" si="115"/>
        <v>0</v>
      </c>
      <c r="V353" s="18">
        <f t="shared" si="116"/>
        <v>0</v>
      </c>
      <c r="W353" s="18">
        <f t="shared" si="117"/>
        <v>0</v>
      </c>
      <c r="X353" s="18">
        <f t="shared" si="118"/>
        <v>0</v>
      </c>
      <c r="Y353" s="161">
        <f t="shared" si="121"/>
        <v>24.56</v>
      </c>
    </row>
    <row r="354" spans="1:25" x14ac:dyDescent="0.2">
      <c r="A354" s="273" t="s">
        <v>842</v>
      </c>
      <c r="B354" s="159" t="s">
        <v>824</v>
      </c>
      <c r="C354" s="273" t="s">
        <v>139</v>
      </c>
      <c r="D354" s="273" t="s">
        <v>101</v>
      </c>
      <c r="E354" s="160" t="s">
        <v>147</v>
      </c>
      <c r="F354" s="274">
        <f t="shared" si="120"/>
        <v>24.56</v>
      </c>
      <c r="G354" s="272"/>
      <c r="H354" s="65">
        <f t="shared" si="102"/>
        <v>0</v>
      </c>
      <c r="I354" s="65">
        <f t="shared" si="103"/>
        <v>0</v>
      </c>
      <c r="J354" s="65">
        <f t="shared" si="104"/>
        <v>0</v>
      </c>
      <c r="K354" s="65">
        <f t="shared" si="105"/>
        <v>0</v>
      </c>
      <c r="L354" s="65">
        <f t="shared" si="106"/>
        <v>0</v>
      </c>
      <c r="M354" s="66">
        <f t="shared" si="107"/>
        <v>24.56</v>
      </c>
      <c r="N354" s="66">
        <f t="shared" si="108"/>
        <v>0</v>
      </c>
      <c r="O354" s="66">
        <f t="shared" si="109"/>
        <v>0</v>
      </c>
      <c r="P354" s="66">
        <f t="shared" si="110"/>
        <v>0</v>
      </c>
      <c r="Q354" s="66">
        <f t="shared" si="111"/>
        <v>0</v>
      </c>
      <c r="R354" s="66">
        <f t="shared" si="112"/>
        <v>0</v>
      </c>
      <c r="S354" s="66">
        <f t="shared" si="113"/>
        <v>0</v>
      </c>
      <c r="T354" s="18">
        <f t="shared" si="114"/>
        <v>0</v>
      </c>
      <c r="U354" s="18">
        <f t="shared" si="115"/>
        <v>0</v>
      </c>
      <c r="V354" s="18">
        <f t="shared" si="116"/>
        <v>0</v>
      </c>
      <c r="W354" s="18">
        <f t="shared" si="117"/>
        <v>0</v>
      </c>
      <c r="X354" s="18">
        <f t="shared" si="118"/>
        <v>0</v>
      </c>
      <c r="Y354" s="161">
        <f t="shared" si="121"/>
        <v>24.56</v>
      </c>
    </row>
    <row r="355" spans="1:25" x14ac:dyDescent="0.2">
      <c r="A355" s="272" t="s">
        <v>678</v>
      </c>
      <c r="B355" s="18" t="s">
        <v>679</v>
      </c>
      <c r="C355" s="272" t="s">
        <v>104</v>
      </c>
      <c r="D355" s="272" t="s">
        <v>105</v>
      </c>
      <c r="E355" s="63" t="s">
        <v>180</v>
      </c>
      <c r="F355" s="274">
        <f t="shared" si="120"/>
        <v>22.52</v>
      </c>
      <c r="G355" s="272">
        <v>4</v>
      </c>
      <c r="H355" s="65">
        <f t="shared" si="102"/>
        <v>0</v>
      </c>
      <c r="I355" s="65">
        <f t="shared" si="103"/>
        <v>0</v>
      </c>
      <c r="J355" s="65">
        <f t="shared" si="104"/>
        <v>0</v>
      </c>
      <c r="K355" s="65">
        <f t="shared" si="105"/>
        <v>0</v>
      </c>
      <c r="L355" s="65">
        <f t="shared" si="106"/>
        <v>22.52</v>
      </c>
      <c r="M355" s="66">
        <f t="shared" si="107"/>
        <v>0</v>
      </c>
      <c r="N355" s="66">
        <f t="shared" si="108"/>
        <v>0</v>
      </c>
      <c r="O355" s="66">
        <f t="shared" si="109"/>
        <v>0</v>
      </c>
      <c r="P355" s="66">
        <f t="shared" si="110"/>
        <v>0</v>
      </c>
      <c r="Q355" s="66">
        <f t="shared" si="111"/>
        <v>0</v>
      </c>
      <c r="R355" s="66">
        <f t="shared" si="112"/>
        <v>0</v>
      </c>
      <c r="S355" s="66">
        <f t="shared" si="113"/>
        <v>0</v>
      </c>
      <c r="T355" s="18">
        <f t="shared" si="114"/>
        <v>0</v>
      </c>
      <c r="U355" s="18">
        <f t="shared" si="115"/>
        <v>0</v>
      </c>
      <c r="V355" s="18">
        <f t="shared" si="116"/>
        <v>0</v>
      </c>
      <c r="W355" s="18">
        <f t="shared" si="117"/>
        <v>0</v>
      </c>
      <c r="X355" s="18">
        <f t="shared" si="118"/>
        <v>0</v>
      </c>
      <c r="Y355" s="65">
        <f t="shared" si="121"/>
        <v>22.52</v>
      </c>
    </row>
    <row r="356" spans="1:25" x14ac:dyDescent="0.2">
      <c r="A356" s="272" t="s">
        <v>680</v>
      </c>
      <c r="B356" s="18" t="s">
        <v>681</v>
      </c>
      <c r="C356" s="272" t="s">
        <v>124</v>
      </c>
      <c r="D356" s="272" t="s">
        <v>101</v>
      </c>
      <c r="E356" s="63"/>
      <c r="F356" s="274">
        <f t="shared" si="120"/>
        <v>0</v>
      </c>
      <c r="G356" s="272"/>
      <c r="H356" s="65">
        <f t="shared" si="102"/>
        <v>0</v>
      </c>
      <c r="I356" s="65">
        <f t="shared" si="103"/>
        <v>0</v>
      </c>
      <c r="J356" s="65">
        <f t="shared" si="104"/>
        <v>0</v>
      </c>
      <c r="K356" s="65">
        <f t="shared" si="105"/>
        <v>0</v>
      </c>
      <c r="L356" s="65">
        <f t="shared" si="106"/>
        <v>0</v>
      </c>
      <c r="M356" s="66">
        <f t="shared" si="107"/>
        <v>0</v>
      </c>
      <c r="N356" s="66">
        <f t="shared" si="108"/>
        <v>0</v>
      </c>
      <c r="O356" s="66">
        <f t="shared" si="109"/>
        <v>0</v>
      </c>
      <c r="P356" s="66">
        <f t="shared" si="110"/>
        <v>0</v>
      </c>
      <c r="Q356" s="66">
        <f t="shared" si="111"/>
        <v>0</v>
      </c>
      <c r="R356" s="66">
        <f t="shared" si="112"/>
        <v>0</v>
      </c>
      <c r="S356" s="66">
        <f t="shared" si="113"/>
        <v>0</v>
      </c>
      <c r="T356" s="18">
        <f t="shared" si="114"/>
        <v>0</v>
      </c>
      <c r="U356" s="18">
        <f t="shared" si="115"/>
        <v>0</v>
      </c>
      <c r="V356" s="18">
        <f t="shared" si="116"/>
        <v>0</v>
      </c>
      <c r="W356" s="18">
        <f t="shared" si="117"/>
        <v>0</v>
      </c>
      <c r="X356" s="18">
        <f t="shared" si="118"/>
        <v>0</v>
      </c>
      <c r="Y356" s="65">
        <f t="shared" si="121"/>
        <v>0</v>
      </c>
    </row>
    <row r="357" spans="1:25" x14ac:dyDescent="0.2">
      <c r="A357" s="272" t="s">
        <v>682</v>
      </c>
      <c r="B357" s="18" t="s">
        <v>683</v>
      </c>
      <c r="C357" s="272" t="s">
        <v>100</v>
      </c>
      <c r="D357" s="272" t="s">
        <v>101</v>
      </c>
      <c r="E357" s="63" t="s">
        <v>241</v>
      </c>
      <c r="F357" s="274">
        <f t="shared" si="120"/>
        <v>3.2</v>
      </c>
      <c r="G357" s="272"/>
      <c r="H357" s="65">
        <f t="shared" si="102"/>
        <v>0</v>
      </c>
      <c r="I357" s="65">
        <f t="shared" si="103"/>
        <v>0</v>
      </c>
      <c r="J357" s="65">
        <f t="shared" si="104"/>
        <v>0</v>
      </c>
      <c r="K357" s="65">
        <f t="shared" si="105"/>
        <v>0</v>
      </c>
      <c r="L357" s="65">
        <f t="shared" si="106"/>
        <v>0</v>
      </c>
      <c r="M357" s="66">
        <f t="shared" si="107"/>
        <v>0</v>
      </c>
      <c r="N357" s="66">
        <f t="shared" si="108"/>
        <v>0</v>
      </c>
      <c r="O357" s="66">
        <f t="shared" si="109"/>
        <v>0</v>
      </c>
      <c r="P357" s="66">
        <f t="shared" si="110"/>
        <v>3.2</v>
      </c>
      <c r="Q357" s="66">
        <f t="shared" si="111"/>
        <v>0</v>
      </c>
      <c r="R357" s="66">
        <f t="shared" si="112"/>
        <v>0</v>
      </c>
      <c r="S357" s="66">
        <f t="shared" si="113"/>
        <v>0</v>
      </c>
      <c r="T357" s="18">
        <f t="shared" si="114"/>
        <v>0</v>
      </c>
      <c r="U357" s="18">
        <f t="shared" si="115"/>
        <v>0</v>
      </c>
      <c r="V357" s="18">
        <f t="shared" si="116"/>
        <v>0</v>
      </c>
      <c r="W357" s="18">
        <f t="shared" si="117"/>
        <v>0</v>
      </c>
      <c r="X357" s="18">
        <f t="shared" si="118"/>
        <v>0</v>
      </c>
      <c r="Y357" s="65">
        <f t="shared" si="121"/>
        <v>3.2</v>
      </c>
    </row>
    <row r="358" spans="1:25" x14ac:dyDescent="0.2">
      <c r="A358" s="272" t="s">
        <v>684</v>
      </c>
      <c r="B358" s="18" t="s">
        <v>685</v>
      </c>
      <c r="C358" s="272" t="s">
        <v>100</v>
      </c>
      <c r="D358" s="272" t="s">
        <v>101</v>
      </c>
      <c r="E358" s="63" t="s">
        <v>163</v>
      </c>
      <c r="F358" s="274">
        <f t="shared" ref="F358:F374" si="122">MAX(H358:S358)</f>
        <v>30.04</v>
      </c>
      <c r="G358" s="272"/>
      <c r="H358" s="65">
        <f t="shared" si="102"/>
        <v>0</v>
      </c>
      <c r="I358" s="65">
        <f t="shared" si="103"/>
        <v>0</v>
      </c>
      <c r="J358" s="65">
        <f t="shared" si="104"/>
        <v>0</v>
      </c>
      <c r="K358" s="65">
        <f t="shared" si="105"/>
        <v>0</v>
      </c>
      <c r="L358" s="65">
        <f t="shared" si="106"/>
        <v>0</v>
      </c>
      <c r="M358" s="66">
        <f t="shared" si="107"/>
        <v>0</v>
      </c>
      <c r="N358" s="66">
        <f t="shared" si="108"/>
        <v>0</v>
      </c>
      <c r="O358" s="66">
        <f t="shared" si="109"/>
        <v>30.04</v>
      </c>
      <c r="P358" s="66">
        <f t="shared" si="110"/>
        <v>0</v>
      </c>
      <c r="Q358" s="66">
        <f t="shared" si="111"/>
        <v>0</v>
      </c>
      <c r="R358" s="66">
        <f t="shared" si="112"/>
        <v>0</v>
      </c>
      <c r="S358" s="66">
        <f t="shared" si="113"/>
        <v>0</v>
      </c>
      <c r="T358" s="18">
        <f t="shared" si="114"/>
        <v>0</v>
      </c>
      <c r="U358" s="18">
        <f t="shared" si="115"/>
        <v>0</v>
      </c>
      <c r="V358" s="18">
        <f t="shared" si="116"/>
        <v>0</v>
      </c>
      <c r="W358" s="18">
        <f t="shared" si="117"/>
        <v>0</v>
      </c>
      <c r="X358" s="18">
        <f t="shared" si="118"/>
        <v>0</v>
      </c>
      <c r="Y358" s="65">
        <f t="shared" ref="Y358:Y374" si="123">MAX(H358:X358)</f>
        <v>30.04</v>
      </c>
    </row>
    <row r="359" spans="1:25" x14ac:dyDescent="0.2">
      <c r="A359" s="272" t="s">
        <v>902</v>
      </c>
      <c r="B359" s="159" t="s">
        <v>903</v>
      </c>
      <c r="C359" s="272" t="s">
        <v>100</v>
      </c>
      <c r="D359" s="272" t="s">
        <v>101</v>
      </c>
      <c r="E359" s="63" t="s">
        <v>147</v>
      </c>
      <c r="F359" s="274">
        <f t="shared" si="122"/>
        <v>24.56</v>
      </c>
      <c r="G359" s="272"/>
      <c r="H359" s="65">
        <f t="shared" si="102"/>
        <v>0</v>
      </c>
      <c r="I359" s="65">
        <f t="shared" si="103"/>
        <v>0</v>
      </c>
      <c r="J359" s="65">
        <f t="shared" si="104"/>
        <v>0</v>
      </c>
      <c r="K359" s="65">
        <f t="shared" si="105"/>
        <v>0</v>
      </c>
      <c r="L359" s="65">
        <f t="shared" si="106"/>
        <v>0</v>
      </c>
      <c r="M359" s="66">
        <f t="shared" si="107"/>
        <v>24.56</v>
      </c>
      <c r="N359" s="66">
        <f t="shared" si="108"/>
        <v>0</v>
      </c>
      <c r="O359" s="66">
        <f t="shared" si="109"/>
        <v>0</v>
      </c>
      <c r="P359" s="66">
        <f t="shared" si="110"/>
        <v>0</v>
      </c>
      <c r="Q359" s="66">
        <f t="shared" si="111"/>
        <v>0</v>
      </c>
      <c r="R359" s="66">
        <f t="shared" si="112"/>
        <v>0</v>
      </c>
      <c r="S359" s="66">
        <f t="shared" si="113"/>
        <v>0</v>
      </c>
      <c r="T359" s="18">
        <f t="shared" si="114"/>
        <v>0</v>
      </c>
      <c r="U359" s="18">
        <f t="shared" si="115"/>
        <v>0</v>
      </c>
      <c r="V359" s="18">
        <f t="shared" si="116"/>
        <v>0</v>
      </c>
      <c r="W359" s="18">
        <f t="shared" si="117"/>
        <v>0</v>
      </c>
      <c r="X359" s="18">
        <f t="shared" si="118"/>
        <v>0</v>
      </c>
      <c r="Y359" s="65">
        <f t="shared" si="123"/>
        <v>24.56</v>
      </c>
    </row>
    <row r="360" spans="1:25" x14ac:dyDescent="0.2">
      <c r="A360" s="272" t="s">
        <v>906</v>
      </c>
      <c r="B360" s="159" t="s">
        <v>907</v>
      </c>
      <c r="C360" s="272" t="s">
        <v>100</v>
      </c>
      <c r="D360" s="272" t="s">
        <v>101</v>
      </c>
      <c r="E360" s="160" t="s">
        <v>198</v>
      </c>
      <c r="F360" s="274">
        <f t="shared" si="122"/>
        <v>20.48</v>
      </c>
      <c r="G360" s="272"/>
      <c r="H360" s="65">
        <f t="shared" si="102"/>
        <v>0</v>
      </c>
      <c r="I360" s="65">
        <f t="shared" si="103"/>
        <v>0</v>
      </c>
      <c r="J360" s="65">
        <f t="shared" si="104"/>
        <v>0</v>
      </c>
      <c r="K360" s="65">
        <f t="shared" si="105"/>
        <v>20.48</v>
      </c>
      <c r="L360" s="65">
        <f t="shared" si="106"/>
        <v>0</v>
      </c>
      <c r="M360" s="66">
        <f t="shared" si="107"/>
        <v>0</v>
      </c>
      <c r="N360" s="66">
        <f t="shared" si="108"/>
        <v>0</v>
      </c>
      <c r="O360" s="66">
        <f t="shared" si="109"/>
        <v>0</v>
      </c>
      <c r="P360" s="66">
        <f t="shared" si="110"/>
        <v>0</v>
      </c>
      <c r="Q360" s="66">
        <f t="shared" si="111"/>
        <v>0</v>
      </c>
      <c r="R360" s="66">
        <f t="shared" si="112"/>
        <v>0</v>
      </c>
      <c r="S360" s="66">
        <f t="shared" si="113"/>
        <v>0</v>
      </c>
      <c r="T360" s="18">
        <f t="shared" si="114"/>
        <v>0</v>
      </c>
      <c r="U360" s="18">
        <f t="shared" si="115"/>
        <v>0</v>
      </c>
      <c r="V360" s="18">
        <f t="shared" si="116"/>
        <v>0</v>
      </c>
      <c r="W360" s="18">
        <f t="shared" si="117"/>
        <v>0</v>
      </c>
      <c r="X360" s="18">
        <f t="shared" si="118"/>
        <v>0</v>
      </c>
      <c r="Y360" s="161">
        <f t="shared" si="123"/>
        <v>20.48</v>
      </c>
    </row>
    <row r="361" spans="1:25" x14ac:dyDescent="0.2">
      <c r="A361" s="272" t="s">
        <v>904</v>
      </c>
      <c r="B361" s="159" t="s">
        <v>905</v>
      </c>
      <c r="C361" s="272" t="s">
        <v>100</v>
      </c>
      <c r="D361" s="272" t="s">
        <v>101</v>
      </c>
      <c r="E361" s="63" t="s">
        <v>228</v>
      </c>
      <c r="F361" s="274">
        <f t="shared" si="122"/>
        <v>26.8</v>
      </c>
      <c r="G361" s="272"/>
      <c r="H361" s="65">
        <f t="shared" si="102"/>
        <v>0</v>
      </c>
      <c r="I361" s="65">
        <f t="shared" si="103"/>
        <v>0</v>
      </c>
      <c r="J361" s="65">
        <f t="shared" si="104"/>
        <v>0</v>
      </c>
      <c r="K361" s="65">
        <f t="shared" si="105"/>
        <v>0</v>
      </c>
      <c r="L361" s="65">
        <f t="shared" si="106"/>
        <v>0</v>
      </c>
      <c r="M361" s="66">
        <f t="shared" si="107"/>
        <v>0</v>
      </c>
      <c r="N361" s="66">
        <f t="shared" si="108"/>
        <v>26.8</v>
      </c>
      <c r="O361" s="66">
        <f t="shared" si="109"/>
        <v>0</v>
      </c>
      <c r="P361" s="66">
        <f t="shared" si="110"/>
        <v>0</v>
      </c>
      <c r="Q361" s="66">
        <f t="shared" si="111"/>
        <v>0</v>
      </c>
      <c r="R361" s="66">
        <f t="shared" si="112"/>
        <v>0</v>
      </c>
      <c r="S361" s="66">
        <f t="shared" si="113"/>
        <v>0</v>
      </c>
      <c r="T361" s="18">
        <f t="shared" si="114"/>
        <v>0</v>
      </c>
      <c r="U361" s="18">
        <f t="shared" si="115"/>
        <v>0</v>
      </c>
      <c r="V361" s="18">
        <f t="shared" si="116"/>
        <v>0</v>
      </c>
      <c r="W361" s="18">
        <f t="shared" si="117"/>
        <v>0</v>
      </c>
      <c r="X361" s="18">
        <f t="shared" si="118"/>
        <v>0</v>
      </c>
      <c r="Y361" s="65">
        <f t="shared" si="123"/>
        <v>26.8</v>
      </c>
    </row>
    <row r="362" spans="1:25" x14ac:dyDescent="0.2">
      <c r="A362" s="272" t="s">
        <v>688</v>
      </c>
      <c r="B362" s="18" t="s">
        <v>689</v>
      </c>
      <c r="C362" s="272" t="s">
        <v>100</v>
      </c>
      <c r="D362" s="272" t="s">
        <v>101</v>
      </c>
      <c r="E362" s="63"/>
      <c r="F362" s="274">
        <f t="shared" si="122"/>
        <v>0</v>
      </c>
      <c r="G362" s="272"/>
      <c r="H362" s="65">
        <f t="shared" si="102"/>
        <v>0</v>
      </c>
      <c r="I362" s="65">
        <f t="shared" si="103"/>
        <v>0</v>
      </c>
      <c r="J362" s="65">
        <f t="shared" si="104"/>
        <v>0</v>
      </c>
      <c r="K362" s="65">
        <f t="shared" si="105"/>
        <v>0</v>
      </c>
      <c r="L362" s="65">
        <f t="shared" si="106"/>
        <v>0</v>
      </c>
      <c r="M362" s="66">
        <f t="shared" si="107"/>
        <v>0</v>
      </c>
      <c r="N362" s="66">
        <f t="shared" si="108"/>
        <v>0</v>
      </c>
      <c r="O362" s="66">
        <f t="shared" si="109"/>
        <v>0</v>
      </c>
      <c r="P362" s="66">
        <f t="shared" si="110"/>
        <v>0</v>
      </c>
      <c r="Q362" s="66">
        <f t="shared" si="111"/>
        <v>0</v>
      </c>
      <c r="R362" s="66">
        <f t="shared" si="112"/>
        <v>0</v>
      </c>
      <c r="S362" s="66">
        <f t="shared" si="113"/>
        <v>0</v>
      </c>
      <c r="T362" s="18">
        <f t="shared" si="114"/>
        <v>0</v>
      </c>
      <c r="U362" s="18">
        <f t="shared" si="115"/>
        <v>0</v>
      </c>
      <c r="V362" s="18">
        <f t="shared" si="116"/>
        <v>0</v>
      </c>
      <c r="W362" s="18">
        <f t="shared" si="117"/>
        <v>0</v>
      </c>
      <c r="X362" s="18">
        <f t="shared" si="118"/>
        <v>0</v>
      </c>
      <c r="Y362" s="65">
        <f t="shared" si="123"/>
        <v>0</v>
      </c>
    </row>
    <row r="363" spans="1:25" x14ac:dyDescent="0.2">
      <c r="A363" s="272" t="s">
        <v>690</v>
      </c>
      <c r="B363" s="18" t="s">
        <v>691</v>
      </c>
      <c r="C363" s="272" t="s">
        <v>139</v>
      </c>
      <c r="D363" s="272" t="s">
        <v>101</v>
      </c>
      <c r="E363" s="63"/>
      <c r="F363" s="274">
        <f t="shared" si="122"/>
        <v>0</v>
      </c>
      <c r="G363" s="272"/>
      <c r="H363" s="65">
        <f t="shared" si="102"/>
        <v>0</v>
      </c>
      <c r="I363" s="65">
        <f t="shared" si="103"/>
        <v>0</v>
      </c>
      <c r="J363" s="65">
        <f t="shared" si="104"/>
        <v>0</v>
      </c>
      <c r="K363" s="65">
        <f t="shared" si="105"/>
        <v>0</v>
      </c>
      <c r="L363" s="65">
        <f t="shared" si="106"/>
        <v>0</v>
      </c>
      <c r="M363" s="66">
        <f t="shared" si="107"/>
        <v>0</v>
      </c>
      <c r="N363" s="66">
        <f t="shared" si="108"/>
        <v>0</v>
      </c>
      <c r="O363" s="66">
        <f t="shared" si="109"/>
        <v>0</v>
      </c>
      <c r="P363" s="66">
        <f t="shared" si="110"/>
        <v>0</v>
      </c>
      <c r="Q363" s="66">
        <f t="shared" si="111"/>
        <v>0</v>
      </c>
      <c r="R363" s="66">
        <f t="shared" si="112"/>
        <v>0</v>
      </c>
      <c r="S363" s="66">
        <f t="shared" si="113"/>
        <v>0</v>
      </c>
      <c r="T363" s="18">
        <f t="shared" si="114"/>
        <v>0</v>
      </c>
      <c r="U363" s="18">
        <f t="shared" si="115"/>
        <v>0</v>
      </c>
      <c r="V363" s="18">
        <f t="shared" si="116"/>
        <v>0</v>
      </c>
      <c r="W363" s="18">
        <f t="shared" si="117"/>
        <v>0</v>
      </c>
      <c r="X363" s="18">
        <f t="shared" si="118"/>
        <v>0</v>
      </c>
      <c r="Y363" s="65">
        <f t="shared" si="123"/>
        <v>0</v>
      </c>
    </row>
    <row r="364" spans="1:25" x14ac:dyDescent="0.2">
      <c r="A364" s="272" t="s">
        <v>692</v>
      </c>
      <c r="B364" s="18" t="s">
        <v>693</v>
      </c>
      <c r="C364" s="272" t="s">
        <v>139</v>
      </c>
      <c r="D364" s="272" t="s">
        <v>101</v>
      </c>
      <c r="E364" s="63"/>
      <c r="F364" s="274">
        <f t="shared" si="122"/>
        <v>0</v>
      </c>
      <c r="G364" s="272"/>
      <c r="H364" s="65">
        <f t="shared" si="102"/>
        <v>0</v>
      </c>
      <c r="I364" s="65">
        <f t="shared" si="103"/>
        <v>0</v>
      </c>
      <c r="J364" s="65">
        <f t="shared" si="104"/>
        <v>0</v>
      </c>
      <c r="K364" s="65">
        <f t="shared" si="105"/>
        <v>0</v>
      </c>
      <c r="L364" s="65">
        <f t="shared" si="106"/>
        <v>0</v>
      </c>
      <c r="M364" s="66">
        <f t="shared" si="107"/>
        <v>0</v>
      </c>
      <c r="N364" s="66">
        <f t="shared" si="108"/>
        <v>0</v>
      </c>
      <c r="O364" s="66">
        <f t="shared" si="109"/>
        <v>0</v>
      </c>
      <c r="P364" s="66">
        <f t="shared" si="110"/>
        <v>0</v>
      </c>
      <c r="Q364" s="66">
        <f t="shared" si="111"/>
        <v>0</v>
      </c>
      <c r="R364" s="66">
        <f t="shared" si="112"/>
        <v>0</v>
      </c>
      <c r="S364" s="66">
        <f t="shared" si="113"/>
        <v>0</v>
      </c>
      <c r="T364" s="18">
        <f t="shared" si="114"/>
        <v>0</v>
      </c>
      <c r="U364" s="18">
        <f t="shared" si="115"/>
        <v>0</v>
      </c>
      <c r="V364" s="18">
        <f t="shared" si="116"/>
        <v>0</v>
      </c>
      <c r="W364" s="18">
        <f t="shared" si="117"/>
        <v>0</v>
      </c>
      <c r="X364" s="18">
        <f t="shared" si="118"/>
        <v>0</v>
      </c>
      <c r="Y364" s="65">
        <f t="shared" si="123"/>
        <v>0</v>
      </c>
    </row>
    <row r="365" spans="1:25" x14ac:dyDescent="0.2">
      <c r="A365" s="272" t="s">
        <v>694</v>
      </c>
      <c r="B365" s="18" t="s">
        <v>695</v>
      </c>
      <c r="C365" s="272" t="s">
        <v>127</v>
      </c>
      <c r="D365" s="272" t="s">
        <v>101</v>
      </c>
      <c r="E365" s="63"/>
      <c r="F365" s="274">
        <f t="shared" si="122"/>
        <v>0</v>
      </c>
      <c r="G365" s="272"/>
      <c r="H365" s="65">
        <f t="shared" si="102"/>
        <v>0</v>
      </c>
      <c r="I365" s="65">
        <f t="shared" si="103"/>
        <v>0</v>
      </c>
      <c r="J365" s="65">
        <f t="shared" si="104"/>
        <v>0</v>
      </c>
      <c r="K365" s="65">
        <f t="shared" si="105"/>
        <v>0</v>
      </c>
      <c r="L365" s="65">
        <f t="shared" si="106"/>
        <v>0</v>
      </c>
      <c r="M365" s="66">
        <f t="shared" si="107"/>
        <v>0</v>
      </c>
      <c r="N365" s="66">
        <f t="shared" si="108"/>
        <v>0</v>
      </c>
      <c r="O365" s="66">
        <f t="shared" si="109"/>
        <v>0</v>
      </c>
      <c r="P365" s="66">
        <f t="shared" si="110"/>
        <v>0</v>
      </c>
      <c r="Q365" s="66">
        <f t="shared" si="111"/>
        <v>0</v>
      </c>
      <c r="R365" s="66">
        <f t="shared" si="112"/>
        <v>0</v>
      </c>
      <c r="S365" s="66">
        <f t="shared" si="113"/>
        <v>0</v>
      </c>
      <c r="T365" s="18">
        <f t="shared" si="114"/>
        <v>0</v>
      </c>
      <c r="U365" s="18">
        <f t="shared" si="115"/>
        <v>0</v>
      </c>
      <c r="V365" s="18">
        <f t="shared" si="116"/>
        <v>0</v>
      </c>
      <c r="W365" s="18">
        <f t="shared" si="117"/>
        <v>0</v>
      </c>
      <c r="X365" s="18">
        <f t="shared" si="118"/>
        <v>0</v>
      </c>
      <c r="Y365" s="65">
        <f t="shared" si="123"/>
        <v>0</v>
      </c>
    </row>
    <row r="366" spans="1:25" x14ac:dyDescent="0.2">
      <c r="A366" s="272" t="s">
        <v>696</v>
      </c>
      <c r="B366" s="18" t="s">
        <v>845</v>
      </c>
      <c r="C366" s="272" t="s">
        <v>127</v>
      </c>
      <c r="D366" s="272" t="s">
        <v>101</v>
      </c>
      <c r="E366" s="63" t="s">
        <v>180</v>
      </c>
      <c r="F366" s="274">
        <f t="shared" si="122"/>
        <v>22.52</v>
      </c>
      <c r="G366" s="272"/>
      <c r="H366" s="65">
        <f t="shared" si="102"/>
        <v>0</v>
      </c>
      <c r="I366" s="65">
        <f t="shared" si="103"/>
        <v>0</v>
      </c>
      <c r="J366" s="65">
        <f t="shared" si="104"/>
        <v>0</v>
      </c>
      <c r="K366" s="65">
        <f t="shared" si="105"/>
        <v>0</v>
      </c>
      <c r="L366" s="65">
        <f t="shared" si="106"/>
        <v>22.52</v>
      </c>
      <c r="M366" s="66">
        <f t="shared" si="107"/>
        <v>0</v>
      </c>
      <c r="N366" s="66">
        <f t="shared" si="108"/>
        <v>0</v>
      </c>
      <c r="O366" s="66">
        <f t="shared" si="109"/>
        <v>0</v>
      </c>
      <c r="P366" s="66">
        <f t="shared" si="110"/>
        <v>0</v>
      </c>
      <c r="Q366" s="66">
        <f t="shared" si="111"/>
        <v>0</v>
      </c>
      <c r="R366" s="66">
        <f t="shared" si="112"/>
        <v>0</v>
      </c>
      <c r="S366" s="66">
        <f t="shared" si="113"/>
        <v>0</v>
      </c>
      <c r="T366" s="18">
        <f t="shared" si="114"/>
        <v>0</v>
      </c>
      <c r="U366" s="18">
        <f t="shared" si="115"/>
        <v>0</v>
      </c>
      <c r="V366" s="18">
        <f t="shared" si="116"/>
        <v>0</v>
      </c>
      <c r="W366" s="18">
        <f t="shared" si="117"/>
        <v>0</v>
      </c>
      <c r="X366" s="18">
        <f t="shared" si="118"/>
        <v>0</v>
      </c>
      <c r="Y366" s="65">
        <f t="shared" si="123"/>
        <v>22.52</v>
      </c>
    </row>
    <row r="367" spans="1:25" x14ac:dyDescent="0.2">
      <c r="A367" s="272" t="s">
        <v>697</v>
      </c>
      <c r="B367" s="18" t="s">
        <v>844</v>
      </c>
      <c r="C367" s="272" t="s">
        <v>127</v>
      </c>
      <c r="D367" s="272" t="s">
        <v>101</v>
      </c>
      <c r="E367" s="63" t="s">
        <v>147</v>
      </c>
      <c r="F367" s="274">
        <f t="shared" si="122"/>
        <v>24.56</v>
      </c>
      <c r="G367" s="272"/>
      <c r="H367" s="65">
        <f t="shared" si="102"/>
        <v>0</v>
      </c>
      <c r="I367" s="65">
        <f t="shared" si="103"/>
        <v>0</v>
      </c>
      <c r="J367" s="65">
        <f t="shared" si="104"/>
        <v>0</v>
      </c>
      <c r="K367" s="65">
        <f t="shared" si="105"/>
        <v>0</v>
      </c>
      <c r="L367" s="65">
        <f t="shared" si="106"/>
        <v>0</v>
      </c>
      <c r="M367" s="66">
        <f t="shared" si="107"/>
        <v>24.56</v>
      </c>
      <c r="N367" s="66">
        <f t="shared" si="108"/>
        <v>0</v>
      </c>
      <c r="O367" s="66">
        <f t="shared" si="109"/>
        <v>0</v>
      </c>
      <c r="P367" s="66">
        <f t="shared" si="110"/>
        <v>0</v>
      </c>
      <c r="Q367" s="66">
        <f t="shared" si="111"/>
        <v>0</v>
      </c>
      <c r="R367" s="66">
        <f t="shared" si="112"/>
        <v>0</v>
      </c>
      <c r="S367" s="66">
        <f t="shared" si="113"/>
        <v>0</v>
      </c>
      <c r="T367" s="18">
        <f t="shared" si="114"/>
        <v>0</v>
      </c>
      <c r="U367" s="18">
        <f t="shared" si="115"/>
        <v>0</v>
      </c>
      <c r="V367" s="18">
        <f t="shared" si="116"/>
        <v>0</v>
      </c>
      <c r="W367" s="18">
        <f t="shared" si="117"/>
        <v>0</v>
      </c>
      <c r="X367" s="18">
        <f t="shared" si="118"/>
        <v>0</v>
      </c>
      <c r="Y367" s="65">
        <f t="shared" si="123"/>
        <v>24.56</v>
      </c>
    </row>
    <row r="368" spans="1:25" x14ac:dyDescent="0.2">
      <c r="A368" s="272" t="s">
        <v>698</v>
      </c>
      <c r="B368" s="18" t="s">
        <v>699</v>
      </c>
      <c r="C368" s="272" t="s">
        <v>127</v>
      </c>
      <c r="D368" s="272" t="s">
        <v>101</v>
      </c>
      <c r="E368" s="63"/>
      <c r="F368" s="274">
        <f t="shared" si="122"/>
        <v>0</v>
      </c>
      <c r="G368" s="272"/>
      <c r="H368" s="65">
        <f t="shared" si="102"/>
        <v>0</v>
      </c>
      <c r="I368" s="65">
        <f t="shared" si="103"/>
        <v>0</v>
      </c>
      <c r="J368" s="65">
        <f t="shared" si="104"/>
        <v>0</v>
      </c>
      <c r="K368" s="65">
        <f t="shared" si="105"/>
        <v>0</v>
      </c>
      <c r="L368" s="65">
        <f t="shared" si="106"/>
        <v>0</v>
      </c>
      <c r="M368" s="66">
        <f t="shared" si="107"/>
        <v>0</v>
      </c>
      <c r="N368" s="66">
        <f t="shared" si="108"/>
        <v>0</v>
      </c>
      <c r="O368" s="66">
        <f t="shared" si="109"/>
        <v>0</v>
      </c>
      <c r="P368" s="66">
        <f t="shared" si="110"/>
        <v>0</v>
      </c>
      <c r="Q368" s="66">
        <f t="shared" si="111"/>
        <v>0</v>
      </c>
      <c r="R368" s="66">
        <f t="shared" si="112"/>
        <v>0</v>
      </c>
      <c r="S368" s="66">
        <f t="shared" si="113"/>
        <v>0</v>
      </c>
      <c r="T368" s="18">
        <f t="shared" si="114"/>
        <v>0</v>
      </c>
      <c r="U368" s="18">
        <f t="shared" si="115"/>
        <v>0</v>
      </c>
      <c r="V368" s="18">
        <f t="shared" si="116"/>
        <v>0</v>
      </c>
      <c r="W368" s="18">
        <f t="shared" si="117"/>
        <v>0</v>
      </c>
      <c r="X368" s="18">
        <f t="shared" si="118"/>
        <v>0</v>
      </c>
      <c r="Y368" s="65">
        <f t="shared" si="123"/>
        <v>0</v>
      </c>
    </row>
    <row r="369" spans="1:29" x14ac:dyDescent="0.2">
      <c r="A369" s="272" t="s">
        <v>700</v>
      </c>
      <c r="B369" s="18" t="s">
        <v>701</v>
      </c>
      <c r="C369" s="272" t="s">
        <v>100</v>
      </c>
      <c r="D369" s="272" t="s">
        <v>101</v>
      </c>
      <c r="E369" s="63" t="s">
        <v>147</v>
      </c>
      <c r="F369" s="274">
        <f>MAX(H369:S369)</f>
        <v>24.56</v>
      </c>
      <c r="G369" s="272">
        <v>5</v>
      </c>
      <c r="H369" s="65">
        <f t="shared" si="102"/>
        <v>0</v>
      </c>
      <c r="I369" s="65">
        <f t="shared" si="103"/>
        <v>0</v>
      </c>
      <c r="J369" s="65">
        <f t="shared" si="104"/>
        <v>0</v>
      </c>
      <c r="K369" s="65">
        <f t="shared" si="105"/>
        <v>0</v>
      </c>
      <c r="L369" s="65">
        <f t="shared" si="106"/>
        <v>0</v>
      </c>
      <c r="M369" s="66">
        <f t="shared" si="107"/>
        <v>24.56</v>
      </c>
      <c r="N369" s="66">
        <f t="shared" si="108"/>
        <v>0</v>
      </c>
      <c r="O369" s="66">
        <f t="shared" si="109"/>
        <v>0</v>
      </c>
      <c r="P369" s="66">
        <f t="shared" si="110"/>
        <v>0</v>
      </c>
      <c r="Q369" s="66">
        <f t="shared" si="111"/>
        <v>0</v>
      </c>
      <c r="R369" s="66">
        <f t="shared" si="112"/>
        <v>0</v>
      </c>
      <c r="S369" s="66">
        <f t="shared" si="113"/>
        <v>0</v>
      </c>
      <c r="T369" s="18">
        <f t="shared" si="114"/>
        <v>0</v>
      </c>
      <c r="U369" s="18">
        <f t="shared" si="115"/>
        <v>0</v>
      </c>
      <c r="V369" s="18">
        <f t="shared" si="116"/>
        <v>0</v>
      </c>
      <c r="W369" s="18">
        <f t="shared" si="117"/>
        <v>0</v>
      </c>
      <c r="X369" s="18">
        <f t="shared" si="118"/>
        <v>0</v>
      </c>
      <c r="Y369" s="65">
        <f t="shared" si="123"/>
        <v>24.56</v>
      </c>
    </row>
    <row r="370" spans="1:29" x14ac:dyDescent="0.2">
      <c r="A370" s="272" t="s">
        <v>702</v>
      </c>
      <c r="B370" s="18" t="s">
        <v>703</v>
      </c>
      <c r="C370" s="272" t="s">
        <v>139</v>
      </c>
      <c r="D370" s="272" t="s">
        <v>101</v>
      </c>
      <c r="E370" s="63"/>
      <c r="F370" s="274">
        <f t="shared" si="122"/>
        <v>0</v>
      </c>
      <c r="G370" s="272"/>
      <c r="H370" s="65">
        <f t="shared" si="102"/>
        <v>0</v>
      </c>
      <c r="I370" s="65">
        <f t="shared" si="103"/>
        <v>0</v>
      </c>
      <c r="J370" s="65">
        <f t="shared" si="104"/>
        <v>0</v>
      </c>
      <c r="K370" s="65">
        <f t="shared" si="105"/>
        <v>0</v>
      </c>
      <c r="L370" s="65">
        <f t="shared" si="106"/>
        <v>0</v>
      </c>
      <c r="M370" s="66">
        <f t="shared" si="107"/>
        <v>0</v>
      </c>
      <c r="N370" s="66">
        <f t="shared" si="108"/>
        <v>0</v>
      </c>
      <c r="O370" s="66">
        <f t="shared" si="109"/>
        <v>0</v>
      </c>
      <c r="P370" s="66">
        <f t="shared" si="110"/>
        <v>0</v>
      </c>
      <c r="Q370" s="66">
        <f t="shared" si="111"/>
        <v>0</v>
      </c>
      <c r="R370" s="66">
        <f t="shared" si="112"/>
        <v>0</v>
      </c>
      <c r="S370" s="66">
        <f t="shared" si="113"/>
        <v>0</v>
      </c>
      <c r="T370" s="18">
        <f t="shared" si="114"/>
        <v>0</v>
      </c>
      <c r="U370" s="18">
        <f t="shared" si="115"/>
        <v>0</v>
      </c>
      <c r="V370" s="18">
        <f t="shared" si="116"/>
        <v>0</v>
      </c>
      <c r="W370" s="18">
        <f t="shared" si="117"/>
        <v>0</v>
      </c>
      <c r="X370" s="18">
        <f t="shared" si="118"/>
        <v>0</v>
      </c>
      <c r="Y370" s="65">
        <f t="shared" si="123"/>
        <v>0</v>
      </c>
    </row>
    <row r="371" spans="1:29" x14ac:dyDescent="0.2">
      <c r="A371" s="272" t="s">
        <v>704</v>
      </c>
      <c r="B371" s="18" t="s">
        <v>705</v>
      </c>
      <c r="C371" s="272" t="s">
        <v>130</v>
      </c>
      <c r="D371" s="272" t="s">
        <v>101</v>
      </c>
      <c r="E371" s="63" t="s">
        <v>180</v>
      </c>
      <c r="F371" s="274">
        <f t="shared" si="122"/>
        <v>22.52</v>
      </c>
      <c r="G371" s="272">
        <v>4</v>
      </c>
      <c r="H371" s="65">
        <f t="shared" si="102"/>
        <v>0</v>
      </c>
      <c r="I371" s="65">
        <f t="shared" si="103"/>
        <v>0</v>
      </c>
      <c r="J371" s="65">
        <f t="shared" si="104"/>
        <v>0</v>
      </c>
      <c r="K371" s="65">
        <f t="shared" si="105"/>
        <v>0</v>
      </c>
      <c r="L371" s="65">
        <f t="shared" si="106"/>
        <v>22.52</v>
      </c>
      <c r="M371" s="66">
        <f t="shared" si="107"/>
        <v>0</v>
      </c>
      <c r="N371" s="66">
        <f t="shared" si="108"/>
        <v>0</v>
      </c>
      <c r="O371" s="66">
        <f t="shared" si="109"/>
        <v>0</v>
      </c>
      <c r="P371" s="66">
        <f t="shared" si="110"/>
        <v>0</v>
      </c>
      <c r="Q371" s="66">
        <f t="shared" si="111"/>
        <v>0</v>
      </c>
      <c r="R371" s="66">
        <f t="shared" si="112"/>
        <v>0</v>
      </c>
      <c r="S371" s="66">
        <f t="shared" si="113"/>
        <v>0</v>
      </c>
      <c r="T371" s="18">
        <f t="shared" si="114"/>
        <v>0</v>
      </c>
      <c r="U371" s="18">
        <f t="shared" si="115"/>
        <v>0</v>
      </c>
      <c r="V371" s="18">
        <f t="shared" si="116"/>
        <v>0</v>
      </c>
      <c r="W371" s="18">
        <f t="shared" si="117"/>
        <v>0</v>
      </c>
      <c r="X371" s="18">
        <f t="shared" si="118"/>
        <v>0</v>
      </c>
      <c r="Y371" s="65">
        <f t="shared" si="123"/>
        <v>22.52</v>
      </c>
    </row>
    <row r="372" spans="1:29" x14ac:dyDescent="0.2">
      <c r="A372" s="272" t="s">
        <v>706</v>
      </c>
      <c r="B372" s="18" t="s">
        <v>707</v>
      </c>
      <c r="C372" s="272" t="s">
        <v>201</v>
      </c>
      <c r="D372" s="272" t="s">
        <v>101</v>
      </c>
      <c r="E372" s="63"/>
      <c r="F372" s="274">
        <f t="shared" si="122"/>
        <v>0</v>
      </c>
      <c r="G372" s="272"/>
      <c r="H372" s="65">
        <f t="shared" si="102"/>
        <v>0</v>
      </c>
      <c r="I372" s="65">
        <f t="shared" si="103"/>
        <v>0</v>
      </c>
      <c r="J372" s="65">
        <f t="shared" si="104"/>
        <v>0</v>
      </c>
      <c r="K372" s="65">
        <f t="shared" si="105"/>
        <v>0</v>
      </c>
      <c r="L372" s="65">
        <f t="shared" si="106"/>
        <v>0</v>
      </c>
      <c r="M372" s="66">
        <f t="shared" si="107"/>
        <v>0</v>
      </c>
      <c r="N372" s="66">
        <f t="shared" si="108"/>
        <v>0</v>
      </c>
      <c r="O372" s="66">
        <f t="shared" si="109"/>
        <v>0</v>
      </c>
      <c r="P372" s="66">
        <f t="shared" si="110"/>
        <v>0</v>
      </c>
      <c r="Q372" s="66">
        <f t="shared" si="111"/>
        <v>0</v>
      </c>
      <c r="R372" s="66">
        <f t="shared" si="112"/>
        <v>0</v>
      </c>
      <c r="S372" s="66">
        <f t="shared" si="113"/>
        <v>0</v>
      </c>
      <c r="T372" s="18">
        <f t="shared" si="114"/>
        <v>0</v>
      </c>
      <c r="U372" s="18">
        <f t="shared" si="115"/>
        <v>0</v>
      </c>
      <c r="V372" s="18">
        <f t="shared" si="116"/>
        <v>0</v>
      </c>
      <c r="W372" s="18">
        <f t="shared" si="117"/>
        <v>0</v>
      </c>
      <c r="X372" s="18">
        <f t="shared" si="118"/>
        <v>0</v>
      </c>
      <c r="Y372" s="65">
        <f t="shared" si="123"/>
        <v>0</v>
      </c>
    </row>
    <row r="373" spans="1:29" x14ac:dyDescent="0.2">
      <c r="A373" s="272" t="s">
        <v>708</v>
      </c>
      <c r="B373" s="18" t="s">
        <v>709</v>
      </c>
      <c r="C373" s="272" t="s">
        <v>139</v>
      </c>
      <c r="D373" s="272" t="s">
        <v>101</v>
      </c>
      <c r="E373" s="63"/>
      <c r="F373" s="274">
        <f t="shared" si="122"/>
        <v>0</v>
      </c>
      <c r="G373" s="272"/>
      <c r="H373" s="65">
        <f t="shared" si="102"/>
        <v>0</v>
      </c>
      <c r="I373" s="65">
        <f t="shared" si="103"/>
        <v>0</v>
      </c>
      <c r="J373" s="65">
        <f t="shared" si="104"/>
        <v>0</v>
      </c>
      <c r="K373" s="65">
        <f t="shared" si="105"/>
        <v>0</v>
      </c>
      <c r="L373" s="65">
        <f t="shared" si="106"/>
        <v>0</v>
      </c>
      <c r="M373" s="66">
        <f t="shared" si="107"/>
        <v>0</v>
      </c>
      <c r="N373" s="66">
        <f t="shared" si="108"/>
        <v>0</v>
      </c>
      <c r="O373" s="66">
        <f t="shared" si="109"/>
        <v>0</v>
      </c>
      <c r="P373" s="66">
        <f t="shared" si="110"/>
        <v>0</v>
      </c>
      <c r="Q373" s="66">
        <f t="shared" si="111"/>
        <v>0</v>
      </c>
      <c r="R373" s="66">
        <f t="shared" si="112"/>
        <v>0</v>
      </c>
      <c r="S373" s="66">
        <f t="shared" si="113"/>
        <v>0</v>
      </c>
      <c r="T373" s="18">
        <f t="shared" si="114"/>
        <v>0</v>
      </c>
      <c r="U373" s="18">
        <f t="shared" si="115"/>
        <v>0</v>
      </c>
      <c r="V373" s="18">
        <f t="shared" si="116"/>
        <v>0</v>
      </c>
      <c r="W373" s="18">
        <f t="shared" si="117"/>
        <v>0</v>
      </c>
      <c r="X373" s="18">
        <f t="shared" si="118"/>
        <v>0</v>
      </c>
      <c r="Y373" s="65">
        <f t="shared" si="123"/>
        <v>0</v>
      </c>
    </row>
    <row r="374" spans="1:29" x14ac:dyDescent="0.2">
      <c r="A374" s="272" t="s">
        <v>710</v>
      </c>
      <c r="B374" s="18" t="s">
        <v>711</v>
      </c>
      <c r="C374" s="272" t="s">
        <v>130</v>
      </c>
      <c r="D374" s="272" t="s">
        <v>101</v>
      </c>
      <c r="E374" s="63"/>
      <c r="F374" s="274">
        <f t="shared" si="122"/>
        <v>0</v>
      </c>
      <c r="G374" s="272"/>
      <c r="H374" s="65">
        <f t="shared" si="102"/>
        <v>0</v>
      </c>
      <c r="I374" s="65">
        <f t="shared" si="103"/>
        <v>0</v>
      </c>
      <c r="J374" s="65">
        <f t="shared" si="104"/>
        <v>0</v>
      </c>
      <c r="K374" s="65">
        <f t="shared" si="105"/>
        <v>0</v>
      </c>
      <c r="L374" s="65">
        <f t="shared" si="106"/>
        <v>0</v>
      </c>
      <c r="M374" s="66">
        <f t="shared" si="107"/>
        <v>0</v>
      </c>
      <c r="N374" s="66">
        <f t="shared" si="108"/>
        <v>0</v>
      </c>
      <c r="O374" s="66">
        <f t="shared" si="109"/>
        <v>0</v>
      </c>
      <c r="P374" s="66">
        <f t="shared" si="110"/>
        <v>0</v>
      </c>
      <c r="Q374" s="66">
        <f t="shared" si="111"/>
        <v>0</v>
      </c>
      <c r="R374" s="66">
        <f t="shared" si="112"/>
        <v>0</v>
      </c>
      <c r="S374" s="66">
        <f t="shared" si="113"/>
        <v>0</v>
      </c>
      <c r="T374" s="18">
        <f t="shared" si="114"/>
        <v>0</v>
      </c>
      <c r="U374" s="18">
        <f t="shared" si="115"/>
        <v>0</v>
      </c>
      <c r="V374" s="18">
        <f t="shared" si="116"/>
        <v>0</v>
      </c>
      <c r="W374" s="18">
        <f t="shared" si="117"/>
        <v>0</v>
      </c>
      <c r="X374" s="18">
        <f t="shared" si="118"/>
        <v>0</v>
      </c>
      <c r="Y374" s="65">
        <f t="shared" si="123"/>
        <v>0</v>
      </c>
    </row>
    <row r="375" spans="1:29" x14ac:dyDescent="0.2">
      <c r="E375" s="57"/>
      <c r="F375" s="57"/>
    </row>
    <row r="376" spans="1:29" x14ac:dyDescent="0.2">
      <c r="A376" s="597" t="str">
        <f>Z376</f>
        <v>AD Rates 2018 (Update Rates Annually)</v>
      </c>
      <c r="B376" s="598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556" t="s">
        <v>1075</v>
      </c>
      <c r="AA376" s="150"/>
      <c r="AB376" s="150"/>
      <c r="AC376" s="150"/>
    </row>
    <row r="377" spans="1:29" x14ac:dyDescent="0.2">
      <c r="A377" s="278" t="s">
        <v>712</v>
      </c>
      <c r="B377" s="4" t="s">
        <v>713</v>
      </c>
      <c r="E377" s="57"/>
      <c r="F377" s="57"/>
      <c r="Z377" s="16" t="s">
        <v>712</v>
      </c>
      <c r="AA377" s="4" t="s">
        <v>713</v>
      </c>
      <c r="AB377" s="67" t="s">
        <v>789</v>
      </c>
      <c r="AC377" s="150" t="s">
        <v>793</v>
      </c>
    </row>
    <row r="378" spans="1:29" x14ac:dyDescent="0.2">
      <c r="A378" s="46"/>
      <c r="B378" s="16"/>
      <c r="E378" s="57"/>
      <c r="F378" s="57"/>
      <c r="Z378" s="16" t="s">
        <v>794</v>
      </c>
      <c r="AA378" s="555">
        <v>0</v>
      </c>
      <c r="AB378" s="555">
        <v>0</v>
      </c>
      <c r="AC378" s="555">
        <v>0</v>
      </c>
    </row>
    <row r="379" spans="1:29" x14ac:dyDescent="0.2">
      <c r="A379" s="46" t="s">
        <v>202</v>
      </c>
      <c r="B379" s="52">
        <v>15.2</v>
      </c>
      <c r="D379" s="553">
        <v>1.67E-2</v>
      </c>
      <c r="E379" s="554" t="s">
        <v>1074</v>
      </c>
      <c r="F379" s="57"/>
      <c r="Z379" s="16" t="s">
        <v>202</v>
      </c>
      <c r="AA379" s="555">
        <v>15.2</v>
      </c>
      <c r="AB379" s="555">
        <v>15.2</v>
      </c>
      <c r="AC379" s="555">
        <v>15.2</v>
      </c>
    </row>
    <row r="380" spans="1:29" x14ac:dyDescent="0.2">
      <c r="A380" s="46" t="s">
        <v>12</v>
      </c>
      <c r="B380" s="52">
        <v>16.68</v>
      </c>
      <c r="D380" s="555">
        <v>1.0166999999999999</v>
      </c>
      <c r="E380" s="57"/>
      <c r="F380" s="57"/>
      <c r="Z380" s="16" t="s">
        <v>12</v>
      </c>
      <c r="AA380" s="555">
        <v>16.68</v>
      </c>
      <c r="AB380" s="555">
        <v>16.68</v>
      </c>
      <c r="AC380" s="555">
        <v>16.68</v>
      </c>
    </row>
    <row r="381" spans="1:29" x14ac:dyDescent="0.2">
      <c r="A381" s="46" t="s">
        <v>106</v>
      </c>
      <c r="B381" s="52">
        <v>18.64</v>
      </c>
      <c r="E381" s="57"/>
      <c r="F381" s="57"/>
      <c r="Z381" s="16" t="s">
        <v>106</v>
      </c>
      <c r="AA381" s="555">
        <v>18.64</v>
      </c>
      <c r="AB381" s="555">
        <v>18.64</v>
      </c>
      <c r="AC381" s="555">
        <v>18.64</v>
      </c>
    </row>
    <row r="382" spans="1:29" x14ac:dyDescent="0.2">
      <c r="A382" s="46" t="s">
        <v>198</v>
      </c>
      <c r="B382" s="52">
        <v>20.48</v>
      </c>
      <c r="E382" s="57"/>
      <c r="F382" s="57"/>
      <c r="Z382" s="16" t="s">
        <v>198</v>
      </c>
      <c r="AA382" s="555">
        <v>20.48</v>
      </c>
      <c r="AB382" s="555">
        <v>20.48</v>
      </c>
      <c r="AC382" s="555">
        <v>20.48</v>
      </c>
    </row>
    <row r="383" spans="1:29" x14ac:dyDescent="0.2">
      <c r="A383" s="46" t="s">
        <v>180</v>
      </c>
      <c r="B383" s="52">
        <v>22.52</v>
      </c>
      <c r="E383" s="57"/>
      <c r="F383" s="57"/>
      <c r="Z383" s="16" t="s">
        <v>180</v>
      </c>
      <c r="AA383" s="555">
        <v>22.52</v>
      </c>
      <c r="AB383" s="555">
        <v>22.52</v>
      </c>
      <c r="AC383" s="555">
        <v>22.52</v>
      </c>
    </row>
    <row r="384" spans="1:29" x14ac:dyDescent="0.2">
      <c r="A384" s="46" t="s">
        <v>147</v>
      </c>
      <c r="B384" s="52">
        <v>24.56</v>
      </c>
      <c r="E384" s="57"/>
      <c r="F384" s="57"/>
      <c r="Z384" s="16" t="s">
        <v>147</v>
      </c>
      <c r="AA384" s="555">
        <v>24.56</v>
      </c>
      <c r="AB384" s="555">
        <v>24.56</v>
      </c>
      <c r="AC384" s="555">
        <v>24.56</v>
      </c>
    </row>
    <row r="385" spans="1:29" x14ac:dyDescent="0.2">
      <c r="A385" s="46" t="s">
        <v>228</v>
      </c>
      <c r="B385" s="52">
        <v>26.8</v>
      </c>
      <c r="E385" s="57"/>
      <c r="F385" s="57"/>
      <c r="Z385" s="16" t="s">
        <v>228</v>
      </c>
      <c r="AA385" s="555">
        <v>26.8</v>
      </c>
      <c r="AB385" s="555">
        <v>26.8</v>
      </c>
      <c r="AC385" s="555">
        <v>26.8</v>
      </c>
    </row>
    <row r="386" spans="1:29" x14ac:dyDescent="0.2">
      <c r="A386" s="46" t="s">
        <v>163</v>
      </c>
      <c r="B386" s="52">
        <v>30.04</v>
      </c>
      <c r="E386" s="57"/>
      <c r="F386" s="57"/>
      <c r="Z386" s="16" t="s">
        <v>163</v>
      </c>
      <c r="AA386" s="555">
        <v>30.04</v>
      </c>
      <c r="AB386" s="555">
        <v>30.04</v>
      </c>
      <c r="AC386" s="555">
        <v>30.04</v>
      </c>
    </row>
    <row r="387" spans="1:29" x14ac:dyDescent="0.2">
      <c r="A387" s="46" t="s">
        <v>241</v>
      </c>
      <c r="B387" s="52">
        <v>3.2</v>
      </c>
      <c r="E387" s="57"/>
      <c r="F387" s="57"/>
      <c r="Z387" s="16" t="s">
        <v>241</v>
      </c>
      <c r="AA387" s="555">
        <v>3.2</v>
      </c>
      <c r="AB387" s="555">
        <v>3.2</v>
      </c>
      <c r="AC387" s="555">
        <v>3.2</v>
      </c>
    </row>
    <row r="388" spans="1:29" x14ac:dyDescent="0.2">
      <c r="A388" s="46" t="s">
        <v>160</v>
      </c>
      <c r="B388" s="52">
        <v>36.56</v>
      </c>
      <c r="E388" s="57"/>
      <c r="F388" s="57"/>
      <c r="Z388" s="16" t="s">
        <v>160</v>
      </c>
      <c r="AA388" s="555">
        <v>36.56</v>
      </c>
      <c r="AB388" s="555">
        <v>36.56</v>
      </c>
      <c r="AC388" s="555">
        <v>36.56</v>
      </c>
    </row>
    <row r="389" spans="1:29" x14ac:dyDescent="0.2">
      <c r="A389" s="46" t="s">
        <v>144</v>
      </c>
      <c r="B389" s="52">
        <f t="shared" ref="B389:B390" si="124">AA389</f>
        <v>40.159999999999997</v>
      </c>
      <c r="E389" s="57"/>
      <c r="F389" s="57"/>
      <c r="Z389" s="16" t="s">
        <v>144</v>
      </c>
      <c r="AA389" s="555">
        <v>40.159999999999997</v>
      </c>
      <c r="AB389" s="555">
        <v>40.159999999999997</v>
      </c>
      <c r="AC389" s="555">
        <v>40.159999999999997</v>
      </c>
    </row>
    <row r="390" spans="1:29" x14ac:dyDescent="0.2">
      <c r="A390" s="46" t="s">
        <v>110</v>
      </c>
      <c r="B390" s="52">
        <f t="shared" si="124"/>
        <v>48.16</v>
      </c>
      <c r="E390" s="57"/>
      <c r="F390" s="57"/>
      <c r="Z390" s="16" t="s">
        <v>110</v>
      </c>
      <c r="AA390" s="555">
        <v>48.16</v>
      </c>
      <c r="AB390" s="555">
        <v>48.16</v>
      </c>
      <c r="AC390" s="555">
        <v>48.16</v>
      </c>
    </row>
    <row r="391" spans="1:29" x14ac:dyDescent="0.2">
      <c r="B391" s="70" t="s">
        <v>714</v>
      </c>
      <c r="E391" s="57"/>
      <c r="F391" s="57"/>
      <c r="Z391" s="16" t="s">
        <v>792</v>
      </c>
      <c r="AA391" s="555">
        <v>57.24</v>
      </c>
      <c r="AB391" s="555">
        <v>57.24</v>
      </c>
      <c r="AC391" s="555">
        <v>57.24</v>
      </c>
    </row>
    <row r="392" spans="1:29" x14ac:dyDescent="0.2">
      <c r="A392" s="46" t="s">
        <v>715</v>
      </c>
      <c r="B392" s="52">
        <f>AA393</f>
        <v>15.2</v>
      </c>
      <c r="E392" s="57"/>
      <c r="F392" s="57"/>
      <c r="Y392" s="16" t="s">
        <v>714</v>
      </c>
      <c r="Z392" s="16" t="s">
        <v>794</v>
      </c>
      <c r="AA392" s="153"/>
      <c r="AB392" s="52"/>
      <c r="AC392" s="52"/>
    </row>
    <row r="393" spans="1:29" x14ac:dyDescent="0.2">
      <c r="A393" s="46" t="s">
        <v>716</v>
      </c>
      <c r="B393" s="52">
        <f>AA394</f>
        <v>16.68</v>
      </c>
      <c r="E393" s="57"/>
      <c r="F393" s="57"/>
      <c r="Z393" s="16" t="s">
        <v>715</v>
      </c>
      <c r="AA393" s="555">
        <v>15.2</v>
      </c>
      <c r="AB393" s="555">
        <v>15.2</v>
      </c>
      <c r="AC393" s="555">
        <v>15.2</v>
      </c>
    </row>
    <row r="394" spans="1:29" x14ac:dyDescent="0.2">
      <c r="A394" s="46" t="s">
        <v>717</v>
      </c>
      <c r="B394" s="52">
        <f>AA395</f>
        <v>24.56</v>
      </c>
      <c r="E394" s="57"/>
      <c r="F394" s="57"/>
      <c r="Z394" s="16" t="s">
        <v>716</v>
      </c>
      <c r="AA394" s="555">
        <v>16.68</v>
      </c>
      <c r="AB394" s="555">
        <v>16.68</v>
      </c>
      <c r="AC394" s="555">
        <v>16.68</v>
      </c>
    </row>
    <row r="395" spans="1:29" x14ac:dyDescent="0.2">
      <c r="A395" s="46" t="s">
        <v>718</v>
      </c>
      <c r="B395" s="52">
        <f>AA396</f>
        <v>33.200000000000003</v>
      </c>
      <c r="E395" s="57"/>
      <c r="F395" s="57"/>
      <c r="Z395" s="16" t="s">
        <v>717</v>
      </c>
      <c r="AA395" s="555">
        <v>24.56</v>
      </c>
      <c r="AB395" s="555">
        <v>24.56</v>
      </c>
      <c r="AC395" s="555">
        <v>24.56</v>
      </c>
    </row>
    <row r="396" spans="1:29" x14ac:dyDescent="0.2">
      <c r="A396" s="46" t="s">
        <v>719</v>
      </c>
      <c r="B396" s="52">
        <f>AA397</f>
        <v>40.159999999999997</v>
      </c>
      <c r="E396" s="57"/>
      <c r="F396" s="57"/>
      <c r="Z396" s="16" t="s">
        <v>718</v>
      </c>
      <c r="AA396" s="555">
        <v>33.200000000000003</v>
      </c>
      <c r="AB396" s="555">
        <v>33.200000000000003</v>
      </c>
      <c r="AC396" s="555">
        <v>33.200000000000003</v>
      </c>
    </row>
    <row r="397" spans="1:29" x14ac:dyDescent="0.2">
      <c r="Z397" s="16" t="s">
        <v>719</v>
      </c>
      <c r="AA397" s="555">
        <v>40.159999999999997</v>
      </c>
      <c r="AB397" s="555">
        <v>40.159999999999997</v>
      </c>
      <c r="AC397" s="555">
        <v>40.159999999999997</v>
      </c>
    </row>
    <row r="398" spans="1:29" hidden="1" x14ac:dyDescent="0.2">
      <c r="A398" s="272" t="s">
        <v>104</v>
      </c>
    </row>
    <row r="399" spans="1:29" hidden="1" x14ac:dyDescent="0.2">
      <c r="A399" s="272" t="s">
        <v>121</v>
      </c>
    </row>
    <row r="400" spans="1:29" hidden="1" x14ac:dyDescent="0.2">
      <c r="A400" s="272" t="s">
        <v>127</v>
      </c>
    </row>
    <row r="401" spans="1:1" hidden="1" x14ac:dyDescent="0.2">
      <c r="A401" s="272" t="s">
        <v>118</v>
      </c>
    </row>
    <row r="402" spans="1:1" hidden="1" x14ac:dyDescent="0.2">
      <c r="A402" s="272" t="s">
        <v>113</v>
      </c>
    </row>
    <row r="403" spans="1:1" hidden="1" x14ac:dyDescent="0.2">
      <c r="A403" s="272" t="s">
        <v>201</v>
      </c>
    </row>
    <row r="404" spans="1:1" hidden="1" x14ac:dyDescent="0.2">
      <c r="A404" s="272" t="s">
        <v>124</v>
      </c>
    </row>
    <row r="405" spans="1:1" hidden="1" x14ac:dyDescent="0.2">
      <c r="A405" s="272" t="s">
        <v>139</v>
      </c>
    </row>
    <row r="406" spans="1:1" hidden="1" x14ac:dyDescent="0.2">
      <c r="A406" s="272" t="s">
        <v>100</v>
      </c>
    </row>
    <row r="407" spans="1:1" hidden="1" x14ac:dyDescent="0.2">
      <c r="A407" s="272" t="s">
        <v>130</v>
      </c>
    </row>
    <row r="408" spans="1:1" hidden="1" x14ac:dyDescent="0.2"/>
    <row r="409" spans="1:1" hidden="1" x14ac:dyDescent="0.2">
      <c r="A409" s="272" t="s">
        <v>101</v>
      </c>
    </row>
    <row r="410" spans="1:1" hidden="1" x14ac:dyDescent="0.2">
      <c r="A410" s="272" t="s">
        <v>105</v>
      </c>
    </row>
    <row r="411" spans="1:1" hidden="1" x14ac:dyDescent="0.2">
      <c r="A411" s="272" t="s">
        <v>109</v>
      </c>
    </row>
    <row r="412" spans="1:1" hidden="1" x14ac:dyDescent="0.2">
      <c r="A412" s="272" t="s">
        <v>469</v>
      </c>
    </row>
    <row r="413" spans="1:1" hidden="1" x14ac:dyDescent="0.2">
      <c r="A413" s="272" t="s">
        <v>248</v>
      </c>
    </row>
  </sheetData>
  <autoFilter ref="C3:E374"/>
  <sortState ref="A5:Y374">
    <sortCondition ref="A5:A374"/>
  </sortState>
  <mergeCells count="2">
    <mergeCell ref="A376:B376"/>
    <mergeCell ref="A2:E2"/>
  </mergeCells>
  <phoneticPr fontId="9" type="noConversion"/>
  <dataValidations count="5">
    <dataValidation allowBlank="1" showInputMessage="1" showErrorMessage="1" promptTitle="Do Not Change" prompt="Change AD Classification; Rate will update" sqref="Y4:Y288 Y290:Y374"/>
    <dataValidation type="list" allowBlank="1" showInputMessage="1" showErrorMessage="1" sqref="D120 D107 D342:D354 D357:D374">
      <formula1>$A$408:$A$413</formula1>
    </dataValidation>
    <dataValidation type="list" allowBlank="1" showInputMessage="1" showErrorMessage="1" sqref="C120 C107 C342:C354 C357:C374">
      <formula1>$A$397:$A$407</formula1>
    </dataValidation>
    <dataValidation allowBlank="1" showInputMessage="1" showErrorMessage="1" promptTitle="Do Not Change " prompt="Update AD Rates in Table to Right.  This table linked to Estimation Sheet" sqref="A376:A396 B377:B396"/>
    <dataValidation type="list" showInputMessage="1" showErrorMessage="1" sqref="E4:E374">
      <formula1>$A$378:$A$396</formula1>
    </dataValidation>
  </dataValidations>
  <pageMargins left="0.75" right="0.75" top="1" bottom="1" header="0.5" footer="0.5"/>
  <pageSetup scale="6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BB3441FA1D6C45B60F78A415D84F0C" ma:contentTypeVersion="0" ma:contentTypeDescription="Create a new document." ma:contentTypeScope="" ma:versionID="b4c7c644db3b2a7729c05caab11f369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7C3F95-24D5-4896-A612-DA8DA788D04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EDE664-0C27-4903-8663-64CF6F1445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3E6C355F-C8E0-464E-AB8A-C9266703EE7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Cost Est. Wkst</vt:lpstr>
      <vt:lpstr> Reources Rpt </vt:lpstr>
      <vt:lpstr>Prevention</vt:lpstr>
      <vt:lpstr>Rest of the US Pay Tables 2018</vt:lpstr>
      <vt:lpstr>Prev Cost Tables</vt:lpstr>
      <vt:lpstr>IQCS Positions &amp; AD Rates</vt:lpstr>
      <vt:lpstr>' Reources Rpt '!Print_Area</vt:lpstr>
      <vt:lpstr>'Cost Est. Wkst'!Print_Area</vt:lpstr>
      <vt:lpstr>'IQCS Positions &amp; AD Rates'!Print_Area</vt:lpstr>
      <vt:lpstr>'Rest of the US Pay Tables 2018'!Print_Area</vt:lpstr>
    </vt:vector>
  </TitlesOfParts>
  <Company>US Fish and Wildlife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USER</dc:creator>
  <cp:lastModifiedBy>Larrabee, Steven</cp:lastModifiedBy>
  <cp:lastPrinted>2017-07-18T21:48:44Z</cp:lastPrinted>
  <dcterms:created xsi:type="dcterms:W3CDTF">2005-03-30T20:35:13Z</dcterms:created>
  <dcterms:modified xsi:type="dcterms:W3CDTF">2018-03-30T16:56:57Z</dcterms:modified>
</cp:coreProperties>
</file>